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mova\Desktop\Zmluvy na zverj\Zmlvy a dodatky 2018\"/>
    </mc:Choice>
  </mc:AlternateContent>
  <bookViews>
    <workbookView xWindow="0" yWindow="0" windowWidth="17970" windowHeight="5835" firstSheet="2" activeTab="2"/>
  </bookViews>
  <sheets>
    <sheet name="II. NP - upratovanie" sheetId="1" r:id="rId1"/>
    <sheet name="I.NP - upratovanie" sheetId="2" r:id="rId2"/>
    <sheet name="II.NP-pôdorys" sheetId="6" r:id="rId3"/>
    <sheet name="I.NP-pôdorys" sheetId="9" r:id="rId4"/>
    <sheet name="Doplnkové služby" sheetId="12" r:id="rId5"/>
    <sheet name="Počet okien, vchod.dverí" sheetId="13" r:id="rId6"/>
  </sheets>
  <definedNames>
    <definedName name="_xlnm.Print_Area" localSheetId="1">'I.NP - upratovanie'!$A$1:$H$82</definedName>
    <definedName name="_xlnm.Print_Area" localSheetId="0">'II. NP - upratovanie'!$A$1:$G$71</definedName>
    <definedName name="_xlnm.Print_Area" localSheetId="2">'II.NP-pôdorys'!$A$1:$R$28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3" l="1"/>
  <c r="E10" i="13" s="1"/>
  <c r="E6" i="13"/>
  <c r="E9" i="13"/>
  <c r="E7" i="13"/>
  <c r="E8" i="13"/>
  <c r="AC21" i="9" l="1"/>
  <c r="AB21" i="9"/>
  <c r="AA21" i="9"/>
  <c r="Y21" i="9"/>
  <c r="X21" i="9"/>
  <c r="W21" i="9"/>
  <c r="V21" i="9"/>
  <c r="U21" i="9"/>
  <c r="T21" i="9"/>
  <c r="R21" i="9"/>
  <c r="Q21" i="9"/>
  <c r="P21" i="9"/>
  <c r="O21" i="9"/>
  <c r="N21" i="9"/>
  <c r="M21" i="9"/>
  <c r="L21" i="9"/>
  <c r="I21" i="9"/>
  <c r="J21" i="9" s="1"/>
  <c r="H21" i="9"/>
  <c r="F21" i="9"/>
  <c r="E21" i="9"/>
  <c r="D21" i="9"/>
  <c r="C21" i="9"/>
  <c r="B21" i="9"/>
  <c r="A21" i="9"/>
  <c r="D18" i="9"/>
  <c r="V15" i="9"/>
  <c r="T15" i="9"/>
  <c r="K15" i="9"/>
  <c r="I15" i="9"/>
  <c r="H15" i="9"/>
  <c r="B15" i="9"/>
  <c r="AC14" i="9"/>
  <c r="Z14" i="9"/>
  <c r="F14" i="9"/>
  <c r="U13" i="9"/>
  <c r="T13" i="9"/>
  <c r="S13" i="9"/>
  <c r="Q13" i="9"/>
  <c r="P13" i="9"/>
  <c r="O13" i="9"/>
  <c r="N13" i="9"/>
  <c r="H12" i="9"/>
  <c r="B12" i="9"/>
  <c r="H9" i="9"/>
  <c r="B9" i="9"/>
  <c r="D42" i="2"/>
  <c r="D20" i="2" l="1"/>
  <c r="D19" i="2"/>
  <c r="D39" i="2" l="1"/>
  <c r="D51" i="2"/>
  <c r="D49" i="2"/>
  <c r="D50" i="2"/>
  <c r="D48" i="2"/>
  <c r="D47" i="2"/>
  <c r="D46" i="2"/>
  <c r="D45" i="2"/>
  <c r="D44" i="2"/>
  <c r="D43" i="2"/>
  <c r="D41" i="2"/>
  <c r="D40" i="2"/>
  <c r="D38" i="2" l="1"/>
  <c r="D37" i="2"/>
  <c r="D36" i="2"/>
  <c r="D35" i="2"/>
  <c r="D34" i="2"/>
  <c r="D33" i="2"/>
  <c r="D31" i="2"/>
  <c r="D30" i="2"/>
  <c r="D29" i="2"/>
  <c r="D28" i="2" s="1"/>
  <c r="D27" i="2"/>
  <c r="D26" i="2"/>
  <c r="D25" i="2"/>
  <c r="D24" i="2"/>
  <c r="D23" i="2"/>
  <c r="D22" i="2"/>
  <c r="D21" i="2"/>
  <c r="D18" i="2" l="1"/>
  <c r="D17" i="2"/>
  <c r="D16" i="2"/>
  <c r="D15" i="2"/>
  <c r="D14" i="2"/>
  <c r="D13" i="2"/>
  <c r="D12" i="2"/>
  <c r="D11" i="2"/>
  <c r="D10" i="2"/>
  <c r="D9" i="2"/>
  <c r="D8" i="2"/>
  <c r="D7" i="2"/>
  <c r="D6" i="2"/>
</calcChain>
</file>

<file path=xl/sharedStrings.xml><?xml version="1.0" encoding="utf-8"?>
<sst xmlns="http://schemas.openxmlformats.org/spreadsheetml/2006/main" count="726" uniqueCount="251">
  <si>
    <t>kuchyňka</t>
  </si>
  <si>
    <t>Kancelária</t>
  </si>
  <si>
    <t>Zasadačka</t>
  </si>
  <si>
    <t>Chodba</t>
  </si>
  <si>
    <t>WC</t>
  </si>
  <si>
    <t>Výskumný ústav detskej psychológie a patopsychológie, Cyprichova 42, 831 05 Bratislava</t>
  </si>
  <si>
    <t>Sklad</t>
  </si>
  <si>
    <t>I. NP</t>
  </si>
  <si>
    <t>Časť</t>
  </si>
  <si>
    <t>STRED</t>
  </si>
  <si>
    <t xml:space="preserve">ĽAVÁ </t>
  </si>
  <si>
    <t>Vyšetrovňa</t>
  </si>
  <si>
    <t>Číslo</t>
  </si>
  <si>
    <t>PRAVÁ ČASŤ - ŠKôLKA</t>
  </si>
  <si>
    <t>m2</t>
  </si>
  <si>
    <t>Knižnica</t>
  </si>
  <si>
    <t>VÚDPaP, Cyprichova 42, Bratislava</t>
  </si>
  <si>
    <t>II. Nadzemné podlažie - prístavba</t>
  </si>
  <si>
    <t>14.</t>
  </si>
  <si>
    <t>15.</t>
  </si>
  <si>
    <t>16.</t>
  </si>
  <si>
    <t>17.</t>
  </si>
  <si>
    <t>18.</t>
  </si>
  <si>
    <t>19.</t>
  </si>
  <si>
    <t>20.</t>
  </si>
  <si>
    <t>21.</t>
  </si>
  <si>
    <t>kancelária</t>
  </si>
  <si>
    <t>Kuchyňka</t>
  </si>
  <si>
    <t>WC ženy</t>
  </si>
  <si>
    <t>WC muži</t>
  </si>
  <si>
    <t>4.</t>
  </si>
  <si>
    <t>5.</t>
  </si>
  <si>
    <t>6.</t>
  </si>
  <si>
    <t>7.</t>
  </si>
  <si>
    <t>8.</t>
  </si>
  <si>
    <t>29.</t>
  </si>
  <si>
    <t>30.</t>
  </si>
  <si>
    <t>31.</t>
  </si>
  <si>
    <t>32.</t>
  </si>
  <si>
    <t>33.</t>
  </si>
  <si>
    <t>28.</t>
  </si>
  <si>
    <t>37.</t>
  </si>
  <si>
    <t>3. Chodba</t>
  </si>
  <si>
    <t>22.</t>
  </si>
  <si>
    <t>23.</t>
  </si>
  <si>
    <t>24.</t>
  </si>
  <si>
    <t>25.</t>
  </si>
  <si>
    <t>26.</t>
  </si>
  <si>
    <t>27.</t>
  </si>
  <si>
    <t>9.</t>
  </si>
  <si>
    <t>10.</t>
  </si>
  <si>
    <t>11.</t>
  </si>
  <si>
    <t>12.</t>
  </si>
  <si>
    <t>13.</t>
  </si>
  <si>
    <t>34.</t>
  </si>
  <si>
    <t>35.</t>
  </si>
  <si>
    <t>36.</t>
  </si>
  <si>
    <t>zasadačka</t>
  </si>
  <si>
    <t>I. Nadzemné podlažie</t>
  </si>
  <si>
    <t>1.</t>
  </si>
  <si>
    <t>46.</t>
  </si>
  <si>
    <t>45.</t>
  </si>
  <si>
    <t>Vyšetroňa</t>
  </si>
  <si>
    <t>Vyšetr.</t>
  </si>
  <si>
    <t>Schody</t>
  </si>
  <si>
    <t>Herňa</t>
  </si>
  <si>
    <t>Spálňa</t>
  </si>
  <si>
    <t>2.</t>
  </si>
  <si>
    <t>Schody +</t>
  </si>
  <si>
    <t>3.</t>
  </si>
  <si>
    <t>13. Chodba</t>
  </si>
  <si>
    <t xml:space="preserve">23. </t>
  </si>
  <si>
    <t>38.</t>
  </si>
  <si>
    <t>39.</t>
  </si>
  <si>
    <t>40.</t>
  </si>
  <si>
    <t>41.</t>
  </si>
  <si>
    <t>42.</t>
  </si>
  <si>
    <t>43.</t>
  </si>
  <si>
    <t>44.</t>
  </si>
  <si>
    <t>Čakáreň</t>
  </si>
  <si>
    <t>Registr.</t>
  </si>
  <si>
    <t>Kanc.</t>
  </si>
  <si>
    <t>Umývarka</t>
  </si>
  <si>
    <t>Jedáleň</t>
  </si>
  <si>
    <t>sklad</t>
  </si>
  <si>
    <t>chodba</t>
  </si>
  <si>
    <t>Miestnosť</t>
  </si>
  <si>
    <t>Interval prác</t>
  </si>
  <si>
    <t>II. NP - nadstavba</t>
  </si>
  <si>
    <t>zametanie, umytie</t>
  </si>
  <si>
    <t>denne</t>
  </si>
  <si>
    <t>týždenne</t>
  </si>
  <si>
    <t>Po-Št-potreba</t>
  </si>
  <si>
    <t>V rámci uvedených priestorov budú vykonávané ešte nasledovné práce</t>
  </si>
  <si>
    <t>Druh priestoru</t>
  </si>
  <si>
    <t>Časť resp. zariadenie priestoru</t>
  </si>
  <si>
    <t>interval prác</t>
  </si>
  <si>
    <t>druh upratovacej práce</t>
  </si>
  <si>
    <t>vonkajšia chodba 2 x</t>
  </si>
  <si>
    <t>vonkajšie schodisko 2 x</t>
  </si>
  <si>
    <t>vstupná chodba</t>
  </si>
  <si>
    <t>presklené dvere</t>
  </si>
  <si>
    <t>umytie</t>
  </si>
  <si>
    <t>mesačne+potreba</t>
  </si>
  <si>
    <t>dvere</t>
  </si>
  <si>
    <t>očistenie</t>
  </si>
  <si>
    <t>nábytok, kancelárska technika</t>
  </si>
  <si>
    <t>utretie prachu na voľných plochách</t>
  </si>
  <si>
    <t>podlahová plocha</t>
  </si>
  <si>
    <t>Po-Str-Pi+potreba</t>
  </si>
  <si>
    <t>stoličky</t>
  </si>
  <si>
    <t>podľa potreby</t>
  </si>
  <si>
    <t>toaletné misy a pisoáre</t>
  </si>
  <si>
    <t>dezinfekcia</t>
  </si>
  <si>
    <t>očistenie, leštenie</t>
  </si>
  <si>
    <t>zásobníky, dávkovače</t>
  </si>
  <si>
    <t>odpadkové koše</t>
  </si>
  <si>
    <t>vysávanie</t>
  </si>
  <si>
    <t>keramické obklady</t>
  </si>
  <si>
    <t>umytie, leštenie</t>
  </si>
  <si>
    <t>umytie celých dverí (aj zárubne a prahy)</t>
  </si>
  <si>
    <t>zásuvky, vypínače</t>
  </si>
  <si>
    <t>mesačne</t>
  </si>
  <si>
    <t>svietidlá</t>
  </si>
  <si>
    <t>polročne</t>
  </si>
  <si>
    <t>pred začatím vykurovacieho obdobia</t>
  </si>
  <si>
    <t>steny, stropy</t>
  </si>
  <si>
    <t>odstránenie pavučín a chumáčov prachu</t>
  </si>
  <si>
    <t>pozbieranie drobných odpadkov</t>
  </si>
  <si>
    <t>pozbieranie, umytie, uloženie</t>
  </si>
  <si>
    <t>umývadlá</t>
  </si>
  <si>
    <t>sprchové kúty</t>
  </si>
  <si>
    <t>umytie, dezinfekcia</t>
  </si>
  <si>
    <t>zrkadlá, vodovodné batérie</t>
  </si>
  <si>
    <t>vysypanie, výmena sáčkov</t>
  </si>
  <si>
    <t>doplnkové interérové prvky</t>
  </si>
  <si>
    <t>utieranie prachu</t>
  </si>
  <si>
    <t>čalúnený nábytok</t>
  </si>
  <si>
    <t>radiátory</t>
  </si>
  <si>
    <t>umytie zvnútra a z vonku</t>
  </si>
  <si>
    <t>schodiská</t>
  </si>
  <si>
    <t>komunikačné plochy</t>
  </si>
  <si>
    <t>kvety</t>
  </si>
  <si>
    <t>zaliatie a pozberanie suchých listov</t>
  </si>
  <si>
    <t>strešné okná</t>
  </si>
  <si>
    <t>2 x ročne (jar, jeseň)</t>
  </si>
  <si>
    <t>kuchynská linka, stôl, použitý riad</t>
  </si>
  <si>
    <t>Rozmnožovňa</t>
  </si>
  <si>
    <t>Registratúra</t>
  </si>
  <si>
    <t>Umyvárka</t>
  </si>
  <si>
    <t>Plocha</t>
  </si>
  <si>
    <t>podlaha</t>
  </si>
  <si>
    <t>1 x týždenne</t>
  </si>
  <si>
    <t>umývanie</t>
  </si>
  <si>
    <t>miesta pre fajčiarov</t>
  </si>
  <si>
    <t>exteriér</t>
  </si>
  <si>
    <t>vysypanie popolníkov</t>
  </si>
  <si>
    <t>škôlka</t>
  </si>
  <si>
    <t>hračky umelé</t>
  </si>
  <si>
    <t>hračky plyšové</t>
  </si>
  <si>
    <t>pranie</t>
  </si>
  <si>
    <t>textílie - uteráky, postelné prádlo ...</t>
  </si>
  <si>
    <t>týždenne+potreba</t>
  </si>
  <si>
    <t>presklené dvere - sklo</t>
  </si>
  <si>
    <t>Chodba, schody</t>
  </si>
  <si>
    <t>Schody, chodba</t>
  </si>
  <si>
    <t>Po-Str</t>
  </si>
  <si>
    <t>okná+žaluzie</t>
  </si>
  <si>
    <t>terapeutické zariadenia na hranie</t>
  </si>
  <si>
    <t>koberce</t>
  </si>
  <si>
    <t>Vyšetrovne, škôlka</t>
  </si>
  <si>
    <t>kľučky</t>
  </si>
  <si>
    <t>ročne</t>
  </si>
  <si>
    <t>toaletné misy</t>
  </si>
  <si>
    <t>dvere (aj zárubne)</t>
  </si>
  <si>
    <t>podlahové plochy bez kobercov</t>
  </si>
  <si>
    <t>1 x týždenne + 1 x ročne veľké</t>
  </si>
  <si>
    <t>zametanie (okrem vysávania)</t>
  </si>
  <si>
    <t>zametanie (okrem dňa vysávania)</t>
  </si>
  <si>
    <t>Po-Str-Pi</t>
  </si>
  <si>
    <t>štvrťročne+potreba</t>
  </si>
  <si>
    <t>svietidlá, zásuvky</t>
  </si>
  <si>
    <t>vypínače</t>
  </si>
  <si>
    <t>zametanie (okrem dňa vysávania), umytie</t>
  </si>
  <si>
    <t>II. NP</t>
  </si>
  <si>
    <t>zametanie (okrem vysávania), očistenie stola</t>
  </si>
  <si>
    <t>kancelária riaditeľa</t>
  </si>
  <si>
    <t>Vykonané základné práce na podlahe</t>
  </si>
  <si>
    <t>Vykonané základné práce - podlaha</t>
  </si>
  <si>
    <t>miestnosti č. 7-15</t>
  </si>
  <si>
    <t>Po-Štvr.</t>
  </si>
  <si>
    <t>nábytok - voľné plochy</t>
  </si>
  <si>
    <t>1 x týždenne+potreba</t>
  </si>
  <si>
    <t>ročne (leto)</t>
  </si>
  <si>
    <t>Škôlka+Vyšetrovne</t>
  </si>
  <si>
    <t xml:space="preserve">ročne  </t>
  </si>
  <si>
    <t>ročne (v lete)</t>
  </si>
  <si>
    <t>vysávanie, umytie, dezinfekcia</t>
  </si>
  <si>
    <t>elektrospotrebiče (chladnička, mikrovlnka, kanvice ...)</t>
  </si>
  <si>
    <t>elekospotrebiče (chladnička, mikrovlnná rúra, kanvice...)</t>
  </si>
  <si>
    <t>chodníky, schodisko</t>
  </si>
  <si>
    <t>zastupovanie</t>
  </si>
  <si>
    <t>odhrnutie snehu/posypanie soľou</t>
  </si>
  <si>
    <t xml:space="preserve">zametanie, umytie </t>
  </si>
  <si>
    <t>zametanie, umytie + očistenie stolov</t>
  </si>
  <si>
    <t>II. NP - upratovanie</t>
  </si>
  <si>
    <t>II. NP - Doplnkové služby</t>
  </si>
  <si>
    <t>Číslo priestoru</t>
  </si>
  <si>
    <t>Služba</t>
  </si>
  <si>
    <t>Interval</t>
  </si>
  <si>
    <t>Počet zamestnancov</t>
  </si>
  <si>
    <t>4,5,20,21,32,33</t>
  </si>
  <si>
    <t>dopĺňanie toaletného papiera, hygienických utierok, tekutého mydla</t>
  </si>
  <si>
    <t>priebežne</t>
  </si>
  <si>
    <t>Poznámka</t>
  </si>
  <si>
    <t>musí byť stále k dispozícii</t>
  </si>
  <si>
    <t>Priestor</t>
  </si>
  <si>
    <t>15, 18</t>
  </si>
  <si>
    <t>Sekretariát, kuchyňka</t>
  </si>
  <si>
    <t>čistiaci prostriedok na riad, hygienické utierky, tekuté mydlo</t>
  </si>
  <si>
    <t>I. NP - Doplnkové služby - alternatíva I.</t>
  </si>
  <si>
    <t>6,24,29,39</t>
  </si>
  <si>
    <t>dopĺňanie toaletného papiera, tekutého mydla</t>
  </si>
  <si>
    <t>5 detských WC</t>
  </si>
  <si>
    <t>15 detí</t>
  </si>
  <si>
    <t>Druh</t>
  </si>
  <si>
    <t>počet</t>
  </si>
  <si>
    <t>šírka v m</t>
  </si>
  <si>
    <t>výška v m</t>
  </si>
  <si>
    <t>Výskumný ústav detskej psychológie a patopsychológie</t>
  </si>
  <si>
    <t>plocha v m2</t>
  </si>
  <si>
    <t>Príloha č. 3 - Doplnkové služby</t>
  </si>
  <si>
    <t>Príloha č. 1 - Špecifikácia upratovaných priestorov, upratovacích prác a ich harmonogramu II. NP</t>
  </si>
  <si>
    <t>Príloha č. 2 - Špecifikácia upratovaných priestorov, upratovacích prác a ich harmonogramu I. NP</t>
  </si>
  <si>
    <t>zametanie (okrem dňa vysávania), umytie s dezinfekciou</t>
  </si>
  <si>
    <t>I. NP - I. Alternatíva</t>
  </si>
  <si>
    <t>Pivničné okná</t>
  </si>
  <si>
    <t>OKNÁ A DVERE</t>
  </si>
  <si>
    <t>Spolu</t>
  </si>
  <si>
    <t>Strešné okno - II. NP</t>
  </si>
  <si>
    <t>Okno bežné I. NP</t>
  </si>
  <si>
    <t>Balkónové dvere - dvojité sklo I. NP</t>
  </si>
  <si>
    <t>Presklená stena nad dverami č.priestoru 34 I. NP</t>
  </si>
  <si>
    <t>pranie, žehlenie</t>
  </si>
  <si>
    <t>Odporúčaný čas upratovania</t>
  </si>
  <si>
    <t>od  hod.</t>
  </si>
  <si>
    <t>do hod.</t>
  </si>
  <si>
    <t>od hod.</t>
  </si>
  <si>
    <t>Príloha č. 6 - Okná</t>
  </si>
  <si>
    <t>Príloha č. 5 - Pôdorys I. NP</t>
  </si>
  <si>
    <t>Príloha č. 4 - Pôdorys II.NP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</si>
</sst>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4" fontId="1" fillId="0" borderId="1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/>
    <xf numFmtId="1" fontId="1" fillId="0" borderId="5" xfId="0" applyNumberFormat="1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Border="1"/>
    <xf numFmtId="0" fontId="0" fillId="0" borderId="6" xfId="0" applyBorder="1"/>
    <xf numFmtId="0" fontId="0" fillId="0" borderId="11" xfId="0" applyBorder="1"/>
    <xf numFmtId="0" fontId="0" fillId="0" borderId="7" xfId="0" applyBorder="1"/>
    <xf numFmtId="0" fontId="0" fillId="0" borderId="12" xfId="0" applyBorder="1"/>
    <xf numFmtId="0" fontId="0" fillId="0" borderId="13" xfId="0" applyBorder="1"/>
    <xf numFmtId="0" fontId="0" fillId="0" borderId="0" xfId="0" applyAlignment="1">
      <alignment horizontal="right"/>
    </xf>
    <xf numFmtId="0" fontId="0" fillId="0" borderId="14" xfId="0" applyBorder="1" applyAlignment="1">
      <alignment horizontal="right"/>
    </xf>
    <xf numFmtId="0" fontId="0" fillId="0" borderId="14" xfId="0" applyBorder="1"/>
    <xf numFmtId="0" fontId="0" fillId="0" borderId="0" xfId="0" applyAlignment="1">
      <alignment vertical="top"/>
    </xf>
    <xf numFmtId="0" fontId="0" fillId="0" borderId="15" xfId="0" applyBorder="1"/>
    <xf numFmtId="0" fontId="0" fillId="0" borderId="0" xfId="0" applyBorder="1"/>
    <xf numFmtId="0" fontId="0" fillId="0" borderId="14" xfId="0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4" fontId="0" fillId="0" borderId="9" xfId="0" applyNumberFormat="1" applyBorder="1"/>
    <xf numFmtId="4" fontId="0" fillId="0" borderId="14" xfId="0" applyNumberFormat="1" applyBorder="1"/>
    <xf numFmtId="2" fontId="0" fillId="0" borderId="5" xfId="0" applyNumberFormat="1" applyBorder="1"/>
    <xf numFmtId="2" fontId="0" fillId="0" borderId="8" xfId="0" applyNumberFormat="1" applyBorder="1"/>
    <xf numFmtId="2" fontId="0" fillId="0" borderId="14" xfId="0" applyNumberFormat="1" applyBorder="1"/>
    <xf numFmtId="2" fontId="0" fillId="0" borderId="9" xfId="0" applyNumberFormat="1" applyBorder="1"/>
    <xf numFmtId="2" fontId="0" fillId="0" borderId="8" xfId="0" applyNumberFormat="1" applyFill="1" applyBorder="1"/>
    <xf numFmtId="2" fontId="0" fillId="0" borderId="0" xfId="0" applyNumberFormat="1"/>
    <xf numFmtId="4" fontId="0" fillId="0" borderId="6" xfId="0" applyNumberFormat="1" applyBorder="1" applyAlignment="1">
      <alignment horizontal="left" textRotation="90"/>
    </xf>
    <xf numFmtId="4" fontId="1" fillId="0" borderId="11" xfId="0" applyNumberFormat="1" applyFont="1" applyBorder="1"/>
    <xf numFmtId="0" fontId="7" fillId="0" borderId="11" xfId="0" applyFont="1" applyBorder="1" applyAlignment="1">
      <alignment wrapText="1"/>
    </xf>
    <xf numFmtId="2" fontId="0" fillId="0" borderId="10" xfId="0" applyNumberFormat="1" applyBorder="1"/>
    <xf numFmtId="2" fontId="0" fillId="0" borderId="6" xfId="0" applyNumberFormat="1" applyBorder="1"/>
    <xf numFmtId="2" fontId="0" fillId="0" borderId="0" xfId="0" applyNumberFormat="1" applyBorder="1"/>
    <xf numFmtId="2" fontId="1" fillId="0" borderId="6" xfId="0" applyNumberFormat="1" applyFont="1" applyBorder="1"/>
    <xf numFmtId="2" fontId="0" fillId="0" borderId="11" xfId="0" applyNumberFormat="1" applyBorder="1"/>
    <xf numFmtId="2" fontId="0" fillId="0" borderId="6" xfId="0" applyNumberFormat="1" applyBorder="1" applyAlignment="1">
      <alignment horizontal="left" textRotation="90"/>
    </xf>
    <xf numFmtId="4" fontId="0" fillId="0" borderId="13" xfId="0" applyNumberFormat="1" applyBorder="1"/>
    <xf numFmtId="2" fontId="0" fillId="0" borderId="6" xfId="0" applyNumberFormat="1" applyFill="1" applyBorder="1"/>
    <xf numFmtId="2" fontId="0" fillId="0" borderId="10" xfId="0" applyNumberFormat="1" applyBorder="1" applyAlignment="1">
      <alignment horizontal="left" textRotation="90"/>
    </xf>
    <xf numFmtId="2" fontId="0" fillId="0" borderId="0" xfId="0" applyNumberFormat="1" applyBorder="1" applyAlignment="1">
      <alignment horizontal="left" textRotation="90"/>
    </xf>
    <xf numFmtId="2" fontId="0" fillId="0" borderId="11" xfId="0" applyNumberFormat="1" applyBorder="1" applyAlignment="1">
      <alignment horizontal="left" textRotation="90"/>
    </xf>
    <xf numFmtId="0" fontId="0" fillId="0" borderId="8" xfId="0" applyBorder="1" applyAlignment="1">
      <alignment vertical="top"/>
    </xf>
    <xf numFmtId="4" fontId="0" fillId="0" borderId="9" xfId="0" applyNumberFormat="1" applyBorder="1" applyAlignment="1">
      <alignment vertical="top"/>
    </xf>
    <xf numFmtId="0" fontId="0" fillId="0" borderId="8" xfId="0" applyBorder="1" applyAlignment="1">
      <alignment wrapText="1"/>
    </xf>
    <xf numFmtId="2" fontId="0" fillId="0" borderId="12" xfId="0" applyNumberFormat="1" applyBorder="1" applyAlignment="1">
      <alignment horizontal="left" textRotation="90"/>
    </xf>
    <xf numFmtId="2" fontId="0" fillId="0" borderId="15" xfId="0" applyNumberFormat="1" applyBorder="1"/>
    <xf numFmtId="2" fontId="0" fillId="0" borderId="13" xfId="0" applyNumberFormat="1" applyBorder="1" applyAlignment="1">
      <alignment horizontal="center"/>
    </xf>
    <xf numFmtId="2" fontId="0" fillId="0" borderId="7" xfId="0" applyNumberFormat="1" applyBorder="1"/>
    <xf numFmtId="2" fontId="0" fillId="0" borderId="12" xfId="0" applyNumberFormat="1" applyBorder="1"/>
    <xf numFmtId="2" fontId="0" fillId="0" borderId="13" xfId="0" applyNumberFormat="1" applyBorder="1"/>
    <xf numFmtId="2" fontId="0" fillId="0" borderId="0" xfId="0" applyNumberFormat="1" applyAlignment="1">
      <alignment vertical="top"/>
    </xf>
    <xf numFmtId="2" fontId="0" fillId="0" borderId="0" xfId="0" applyNumberFormat="1" applyAlignment="1">
      <alignment horizontal="center"/>
    </xf>
    <xf numFmtId="4" fontId="0" fillId="0" borderId="11" xfId="0" applyNumberFormat="1" applyBorder="1"/>
    <xf numFmtId="2" fontId="1" fillId="0" borderId="12" xfId="0" applyNumberFormat="1" applyFont="1" applyBorder="1" applyAlignment="1">
      <alignment horizontal="left" textRotation="90"/>
    </xf>
    <xf numFmtId="4" fontId="0" fillId="0" borderId="5" xfId="0" applyNumberFormat="1" applyBorder="1"/>
    <xf numFmtId="2" fontId="0" fillId="0" borderId="9" xfId="0" applyNumberFormat="1" applyBorder="1" applyAlignment="1">
      <alignment vertical="top"/>
    </xf>
    <xf numFmtId="2" fontId="0" fillId="0" borderId="5" xfId="0" applyNumberFormat="1" applyFill="1" applyBorder="1"/>
    <xf numFmtId="4" fontId="0" fillId="0" borderId="10" xfId="0" applyNumberFormat="1" applyBorder="1"/>
    <xf numFmtId="2" fontId="0" fillId="0" borderId="8" xfId="0" applyNumberFormat="1" applyBorder="1" applyAlignment="1">
      <alignment vertical="top"/>
    </xf>
    <xf numFmtId="2" fontId="0" fillId="0" borderId="0" xfId="0" applyNumberFormat="1" applyAlignment="1">
      <alignment horizontal="left" textRotation="90"/>
    </xf>
    <xf numFmtId="4" fontId="0" fillId="0" borderId="8" xfId="0" applyNumberFormat="1" applyBorder="1"/>
    <xf numFmtId="4" fontId="0" fillId="0" borderId="10" xfId="0" applyNumberFormat="1" applyBorder="1" applyAlignment="1">
      <alignment horizontal="left" textRotation="90"/>
    </xf>
    <xf numFmtId="2" fontId="0" fillId="0" borderId="11" xfId="0" applyNumberFormat="1" applyBorder="1" applyAlignment="1">
      <alignment horizontal="right" textRotation="90"/>
    </xf>
    <xf numFmtId="4" fontId="0" fillId="0" borderId="7" xfId="0" applyNumberFormat="1" applyBorder="1"/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/>
    <xf numFmtId="0" fontId="5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4" fontId="1" fillId="0" borderId="5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left"/>
    </xf>
    <xf numFmtId="4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5" borderId="1" xfId="0" applyFill="1" applyBorder="1" applyAlignment="1">
      <alignment vertical="center" wrapText="1"/>
    </xf>
    <xf numFmtId="0" fontId="0" fillId="5" borderId="1" xfId="0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1" fillId="0" borderId="1" xfId="0" applyFont="1" applyBorder="1" applyAlignment="1">
      <alignment horizontal="center" vertical="center" textRotation="90"/>
    </xf>
    <xf numFmtId="0" fontId="0" fillId="0" borderId="1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/>
    <xf numFmtId="0" fontId="10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4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8" fillId="0" borderId="0" xfId="0" applyFont="1" applyAlignment="1">
      <alignment horizontal="center"/>
    </xf>
    <xf numFmtId="0" fontId="9" fillId="0" borderId="0" xfId="0" applyFont="1" applyAlignment="1"/>
    <xf numFmtId="0" fontId="1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9" fillId="0" borderId="0" xfId="0" applyFont="1" applyAlignment="1">
      <alignment horizontal="center"/>
    </xf>
    <xf numFmtId="4" fontId="1" fillId="0" borderId="2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right"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view="pageBreakPreview" zoomScaleNormal="100" zoomScaleSheetLayoutView="100" workbookViewId="0">
      <pane ySplit="5" topLeftCell="A30" activePane="bottomLeft" state="frozen"/>
      <selection pane="bottomLeft" activeCell="D9" sqref="D9"/>
    </sheetView>
  </sheetViews>
  <sheetFormatPr defaultRowHeight="12" x14ac:dyDescent="0.25"/>
  <cols>
    <col min="1" max="1" width="8.140625" style="2" customWidth="1"/>
    <col min="2" max="2" width="23.5703125" style="2" customWidth="1"/>
    <col min="3" max="3" width="9.7109375" style="13" customWidth="1"/>
    <col min="4" max="4" width="22.5703125" style="13" customWidth="1"/>
    <col min="5" max="5" width="15.140625" style="13" customWidth="1"/>
    <col min="6" max="6" width="16.28515625" style="13" customWidth="1"/>
    <col min="7" max="7" width="35.28515625" style="13" customWidth="1"/>
    <col min="8" max="16384" width="9.140625" style="13"/>
  </cols>
  <sheetData>
    <row r="1" spans="1:9" ht="15" x14ac:dyDescent="0.25">
      <c r="A1" s="125" t="s">
        <v>232</v>
      </c>
      <c r="B1" s="126"/>
      <c r="C1" s="126"/>
      <c r="D1" s="126"/>
      <c r="E1" s="126"/>
      <c r="F1" s="126"/>
      <c r="G1" s="126"/>
    </row>
    <row r="2" spans="1:9" ht="25.5" customHeight="1" x14ac:dyDescent="0.25">
      <c r="A2" s="127" t="s">
        <v>5</v>
      </c>
      <c r="B2" s="127"/>
      <c r="C2" s="128"/>
      <c r="D2" s="128"/>
      <c r="E2" s="128"/>
      <c r="F2" s="128"/>
      <c r="G2" s="128"/>
      <c r="H2" s="17"/>
      <c r="I2" s="17"/>
    </row>
    <row r="3" spans="1:9" ht="15.75" x14ac:dyDescent="0.25">
      <c r="A3" s="129" t="s">
        <v>205</v>
      </c>
      <c r="B3" s="130"/>
      <c r="C3" s="130"/>
      <c r="D3" s="130"/>
      <c r="E3" s="130"/>
      <c r="F3" s="130"/>
      <c r="G3" s="130"/>
      <c r="H3" s="17"/>
      <c r="I3" s="17"/>
    </row>
    <row r="4" spans="1:9" ht="15" x14ac:dyDescent="0.25">
      <c r="A4" s="135" t="s">
        <v>12</v>
      </c>
      <c r="B4" s="135" t="s">
        <v>86</v>
      </c>
      <c r="C4" s="135" t="s">
        <v>14</v>
      </c>
      <c r="D4" s="135" t="s">
        <v>87</v>
      </c>
      <c r="E4" s="136" t="s">
        <v>244</v>
      </c>
      <c r="F4" s="137"/>
      <c r="G4" s="135" t="s">
        <v>187</v>
      </c>
      <c r="H4" s="17"/>
      <c r="I4" s="17"/>
    </row>
    <row r="5" spans="1:9" x14ac:dyDescent="0.25">
      <c r="A5" s="120"/>
      <c r="B5" s="120"/>
      <c r="C5" s="120"/>
      <c r="D5" s="120"/>
      <c r="E5" s="15" t="s">
        <v>247</v>
      </c>
      <c r="F5" s="15" t="s">
        <v>246</v>
      </c>
      <c r="G5" s="120"/>
    </row>
    <row r="6" spans="1:9" ht="12" customHeight="1" x14ac:dyDescent="0.25">
      <c r="A6" s="97">
        <v>1</v>
      </c>
      <c r="B6" s="97" t="s">
        <v>99</v>
      </c>
      <c r="C6" s="97"/>
      <c r="D6" s="97" t="s">
        <v>91</v>
      </c>
      <c r="E6" s="14">
        <v>17</v>
      </c>
      <c r="F6" s="14">
        <v>20</v>
      </c>
      <c r="G6" s="97" t="s">
        <v>89</v>
      </c>
    </row>
    <row r="7" spans="1:9" x14ac:dyDescent="0.25">
      <c r="A7" s="1">
        <v>2</v>
      </c>
      <c r="B7" s="1" t="s">
        <v>98</v>
      </c>
      <c r="C7" s="14">
        <v>7.67</v>
      </c>
      <c r="D7" s="14" t="s">
        <v>90</v>
      </c>
      <c r="E7" s="14">
        <v>17</v>
      </c>
      <c r="F7" s="14">
        <v>20</v>
      </c>
      <c r="G7" s="14" t="s">
        <v>203</v>
      </c>
    </row>
    <row r="8" spans="1:9" x14ac:dyDescent="0.25">
      <c r="A8" s="1">
        <v>3</v>
      </c>
      <c r="B8" s="1" t="s">
        <v>85</v>
      </c>
      <c r="C8" s="14">
        <v>13.62</v>
      </c>
      <c r="D8" s="14" t="s">
        <v>90</v>
      </c>
      <c r="E8" s="14">
        <v>17</v>
      </c>
      <c r="F8" s="14">
        <v>20</v>
      </c>
      <c r="G8" s="14" t="s">
        <v>177</v>
      </c>
    </row>
    <row r="9" spans="1:9" x14ac:dyDescent="0.25">
      <c r="A9" s="1">
        <v>4</v>
      </c>
      <c r="B9" s="1" t="s">
        <v>4</v>
      </c>
      <c r="C9" s="14">
        <v>13.49</v>
      </c>
      <c r="D9" s="14" t="s">
        <v>90</v>
      </c>
      <c r="E9" s="14">
        <v>17</v>
      </c>
      <c r="F9" s="14">
        <v>20</v>
      </c>
      <c r="G9" s="14" t="s">
        <v>89</v>
      </c>
    </row>
    <row r="10" spans="1:9" x14ac:dyDescent="0.25">
      <c r="A10" s="1">
        <v>5</v>
      </c>
      <c r="B10" s="1" t="s">
        <v>4</v>
      </c>
      <c r="C10" s="14">
        <v>10.88</v>
      </c>
      <c r="D10" s="14" t="s">
        <v>90</v>
      </c>
      <c r="E10" s="14">
        <v>17</v>
      </c>
      <c r="F10" s="14">
        <v>20</v>
      </c>
      <c r="G10" s="14" t="s">
        <v>89</v>
      </c>
    </row>
    <row r="11" spans="1:9" ht="11.25" customHeight="1" x14ac:dyDescent="0.25">
      <c r="A11" s="1">
        <v>6</v>
      </c>
      <c r="B11" s="1" t="s">
        <v>26</v>
      </c>
      <c r="C11" s="14">
        <v>18.07</v>
      </c>
      <c r="D11" s="14" t="s">
        <v>90</v>
      </c>
      <c r="E11" s="14">
        <v>17</v>
      </c>
      <c r="F11" s="14">
        <v>20</v>
      </c>
      <c r="G11" s="14" t="s">
        <v>177</v>
      </c>
    </row>
    <row r="12" spans="1:9" x14ac:dyDescent="0.25">
      <c r="A12" s="1">
        <v>7</v>
      </c>
      <c r="B12" s="1" t="s">
        <v>26</v>
      </c>
      <c r="C12" s="14">
        <v>16.309999999999999</v>
      </c>
      <c r="D12" s="14" t="s">
        <v>90</v>
      </c>
      <c r="E12" s="14">
        <v>17</v>
      </c>
      <c r="F12" s="14">
        <v>20</v>
      </c>
      <c r="G12" s="14" t="s">
        <v>177</v>
      </c>
    </row>
    <row r="13" spans="1:9" x14ac:dyDescent="0.25">
      <c r="A13" s="1">
        <v>8</v>
      </c>
      <c r="B13" s="1" t="s">
        <v>26</v>
      </c>
      <c r="C13" s="14">
        <v>15.6</v>
      </c>
      <c r="D13" s="14" t="s">
        <v>90</v>
      </c>
      <c r="E13" s="14">
        <v>17</v>
      </c>
      <c r="F13" s="14">
        <v>20</v>
      </c>
      <c r="G13" s="14" t="s">
        <v>177</v>
      </c>
    </row>
    <row r="14" spans="1:9" x14ac:dyDescent="0.25">
      <c r="A14" s="1">
        <v>9</v>
      </c>
      <c r="B14" s="1" t="s">
        <v>26</v>
      </c>
      <c r="C14" s="14">
        <v>12.93</v>
      </c>
      <c r="D14" s="14" t="s">
        <v>90</v>
      </c>
      <c r="E14" s="14">
        <v>17</v>
      </c>
      <c r="F14" s="14">
        <v>20</v>
      </c>
      <c r="G14" s="14" t="s">
        <v>177</v>
      </c>
    </row>
    <row r="15" spans="1:9" x14ac:dyDescent="0.25">
      <c r="A15" s="1">
        <v>10</v>
      </c>
      <c r="B15" s="1" t="s">
        <v>26</v>
      </c>
      <c r="C15" s="14">
        <v>12.93</v>
      </c>
      <c r="D15" s="14" t="s">
        <v>90</v>
      </c>
      <c r="E15" s="14">
        <v>17</v>
      </c>
      <c r="F15" s="14">
        <v>20</v>
      </c>
      <c r="G15" s="14" t="s">
        <v>177</v>
      </c>
    </row>
    <row r="16" spans="1:9" x14ac:dyDescent="0.25">
      <c r="A16" s="1">
        <v>11</v>
      </c>
      <c r="B16" s="1" t="s">
        <v>26</v>
      </c>
      <c r="C16" s="14">
        <v>18.29</v>
      </c>
      <c r="D16" s="14" t="s">
        <v>90</v>
      </c>
      <c r="E16" s="14">
        <v>17</v>
      </c>
      <c r="F16" s="14">
        <v>20</v>
      </c>
      <c r="G16" s="14" t="s">
        <v>177</v>
      </c>
    </row>
    <row r="17" spans="1:7" x14ac:dyDescent="0.25">
      <c r="A17" s="1">
        <v>12</v>
      </c>
      <c r="B17" s="1" t="s">
        <v>26</v>
      </c>
      <c r="C17" s="14">
        <v>14.54</v>
      </c>
      <c r="D17" s="14" t="s">
        <v>90</v>
      </c>
      <c r="E17" s="14">
        <v>17</v>
      </c>
      <c r="F17" s="14">
        <v>20</v>
      </c>
      <c r="G17" s="14" t="s">
        <v>177</v>
      </c>
    </row>
    <row r="18" spans="1:7" x14ac:dyDescent="0.25">
      <c r="A18" s="1">
        <v>13</v>
      </c>
      <c r="B18" s="1" t="s">
        <v>26</v>
      </c>
      <c r="C18" s="14">
        <v>12.58</v>
      </c>
      <c r="D18" s="14" t="s">
        <v>90</v>
      </c>
      <c r="E18" s="14">
        <v>17</v>
      </c>
      <c r="F18" s="14">
        <v>20</v>
      </c>
      <c r="G18" s="14" t="s">
        <v>177</v>
      </c>
    </row>
    <row r="19" spans="1:7" x14ac:dyDescent="0.25">
      <c r="A19" s="1">
        <v>14</v>
      </c>
      <c r="B19" s="1" t="s">
        <v>26</v>
      </c>
      <c r="C19" s="14">
        <v>23.25</v>
      </c>
      <c r="D19" s="14" t="s">
        <v>90</v>
      </c>
      <c r="E19" s="14">
        <v>17</v>
      </c>
      <c r="F19" s="14">
        <v>20</v>
      </c>
      <c r="G19" s="14" t="s">
        <v>177</v>
      </c>
    </row>
    <row r="20" spans="1:7" x14ac:dyDescent="0.25">
      <c r="A20" s="1">
        <v>15</v>
      </c>
      <c r="B20" s="1" t="s">
        <v>26</v>
      </c>
      <c r="C20" s="14">
        <v>15.66</v>
      </c>
      <c r="D20" s="14" t="s">
        <v>90</v>
      </c>
      <c r="E20" s="14">
        <v>17</v>
      </c>
      <c r="F20" s="14">
        <v>20</v>
      </c>
      <c r="G20" s="14" t="s">
        <v>89</v>
      </c>
    </row>
    <row r="21" spans="1:7" x14ac:dyDescent="0.25">
      <c r="A21" s="1">
        <v>16</v>
      </c>
      <c r="B21" s="118" t="s">
        <v>186</v>
      </c>
      <c r="C21" s="116">
        <v>32.880000000000003</v>
      </c>
      <c r="D21" s="116" t="s">
        <v>90</v>
      </c>
      <c r="E21" s="116">
        <v>17</v>
      </c>
      <c r="F21" s="116">
        <v>20</v>
      </c>
      <c r="G21" s="116" t="s">
        <v>204</v>
      </c>
    </row>
    <row r="22" spans="1:7" x14ac:dyDescent="0.25">
      <c r="A22" s="1">
        <v>17</v>
      </c>
      <c r="B22" s="117"/>
      <c r="C22" s="117"/>
      <c r="D22" s="117"/>
      <c r="E22" s="117"/>
      <c r="F22" s="117"/>
      <c r="G22" s="117"/>
    </row>
    <row r="23" spans="1:7" ht="12" customHeight="1" x14ac:dyDescent="0.25">
      <c r="A23" s="1">
        <v>18</v>
      </c>
      <c r="B23" s="1" t="s">
        <v>0</v>
      </c>
      <c r="C23" s="14">
        <v>15.35</v>
      </c>
      <c r="D23" s="14" t="s">
        <v>90</v>
      </c>
      <c r="E23" s="14">
        <v>17</v>
      </c>
      <c r="F23" s="14">
        <v>20</v>
      </c>
      <c r="G23" s="14" t="s">
        <v>177</v>
      </c>
    </row>
    <row r="24" spans="1:7" x14ac:dyDescent="0.25">
      <c r="A24" s="1">
        <v>19</v>
      </c>
      <c r="B24" s="1" t="s">
        <v>84</v>
      </c>
      <c r="C24" s="14">
        <v>15.43</v>
      </c>
      <c r="D24" s="14" t="s">
        <v>91</v>
      </c>
      <c r="E24" s="14">
        <v>17</v>
      </c>
      <c r="F24" s="14">
        <v>20</v>
      </c>
      <c r="G24" s="14" t="s">
        <v>177</v>
      </c>
    </row>
    <row r="25" spans="1:7" x14ac:dyDescent="0.25">
      <c r="A25" s="1">
        <v>20</v>
      </c>
      <c r="B25" s="1" t="s">
        <v>4</v>
      </c>
      <c r="C25" s="14">
        <v>9.1199999999999992</v>
      </c>
      <c r="D25" s="14" t="s">
        <v>90</v>
      </c>
      <c r="E25" s="14">
        <v>17</v>
      </c>
      <c r="F25" s="14">
        <v>20</v>
      </c>
      <c r="G25" s="14" t="s">
        <v>89</v>
      </c>
    </row>
    <row r="26" spans="1:7" x14ac:dyDescent="0.25">
      <c r="A26" s="1">
        <v>21</v>
      </c>
      <c r="B26" s="1" t="s">
        <v>4</v>
      </c>
      <c r="C26" s="14">
        <v>11.94</v>
      </c>
      <c r="D26" s="14" t="s">
        <v>90</v>
      </c>
      <c r="E26" s="14">
        <v>17</v>
      </c>
      <c r="F26" s="14">
        <v>20</v>
      </c>
      <c r="G26" s="14" t="s">
        <v>89</v>
      </c>
    </row>
    <row r="27" spans="1:7" x14ac:dyDescent="0.25">
      <c r="A27" s="1">
        <v>22</v>
      </c>
      <c r="B27" s="1" t="s">
        <v>84</v>
      </c>
      <c r="C27" s="14">
        <v>12.33</v>
      </c>
      <c r="D27" s="14" t="s">
        <v>91</v>
      </c>
      <c r="E27" s="14">
        <v>17</v>
      </c>
      <c r="F27" s="14">
        <v>20</v>
      </c>
      <c r="G27" s="14" t="s">
        <v>177</v>
      </c>
    </row>
    <row r="28" spans="1:7" x14ac:dyDescent="0.25">
      <c r="A28" s="1">
        <v>23</v>
      </c>
      <c r="B28" s="1" t="s">
        <v>26</v>
      </c>
      <c r="C28" s="14">
        <v>15.53</v>
      </c>
      <c r="D28" s="14" t="s">
        <v>90</v>
      </c>
      <c r="E28" s="14">
        <v>17</v>
      </c>
      <c r="F28" s="14">
        <v>20</v>
      </c>
      <c r="G28" s="14" t="s">
        <v>177</v>
      </c>
    </row>
    <row r="29" spans="1:7" x14ac:dyDescent="0.25">
      <c r="A29" s="1">
        <v>24</v>
      </c>
      <c r="B29" s="1" t="s">
        <v>26</v>
      </c>
      <c r="C29" s="14">
        <v>14.9</v>
      </c>
      <c r="D29" s="14" t="s">
        <v>90</v>
      </c>
      <c r="E29" s="14">
        <v>17</v>
      </c>
      <c r="F29" s="14">
        <v>20</v>
      </c>
      <c r="G29" s="14" t="s">
        <v>177</v>
      </c>
    </row>
    <row r="30" spans="1:7" x14ac:dyDescent="0.25">
      <c r="A30" s="1">
        <v>25</v>
      </c>
      <c r="B30" s="1" t="s">
        <v>26</v>
      </c>
      <c r="C30" s="14">
        <v>15.94</v>
      </c>
      <c r="D30" s="14" t="s">
        <v>90</v>
      </c>
      <c r="E30" s="14">
        <v>17</v>
      </c>
      <c r="F30" s="14">
        <v>20</v>
      </c>
      <c r="G30" s="14" t="s">
        <v>177</v>
      </c>
    </row>
    <row r="31" spans="1:7" x14ac:dyDescent="0.25">
      <c r="A31" s="1">
        <v>26</v>
      </c>
      <c r="B31" s="1" t="s">
        <v>26</v>
      </c>
      <c r="C31" s="14">
        <v>14.85</v>
      </c>
      <c r="D31" s="14" t="s">
        <v>90</v>
      </c>
      <c r="E31" s="14">
        <v>17</v>
      </c>
      <c r="F31" s="14">
        <v>20</v>
      </c>
      <c r="G31" s="14" t="s">
        <v>177</v>
      </c>
    </row>
    <row r="32" spans="1:7" x14ac:dyDescent="0.25">
      <c r="A32" s="1">
        <v>27</v>
      </c>
      <c r="B32" s="1" t="s">
        <v>26</v>
      </c>
      <c r="C32" s="14">
        <v>15.05</v>
      </c>
      <c r="D32" s="14" t="s">
        <v>90</v>
      </c>
      <c r="E32" s="14">
        <v>17</v>
      </c>
      <c r="F32" s="14">
        <v>20</v>
      </c>
      <c r="G32" s="14" t="s">
        <v>177</v>
      </c>
    </row>
    <row r="33" spans="1:7" x14ac:dyDescent="0.25">
      <c r="A33" s="1">
        <v>28</v>
      </c>
      <c r="B33" s="1" t="s">
        <v>84</v>
      </c>
      <c r="C33" s="14">
        <v>11.39</v>
      </c>
      <c r="D33" s="14" t="s">
        <v>91</v>
      </c>
      <c r="E33" s="14">
        <v>17</v>
      </c>
      <c r="F33" s="14">
        <v>20</v>
      </c>
      <c r="G33" s="14" t="s">
        <v>177</v>
      </c>
    </row>
    <row r="34" spans="1:7" x14ac:dyDescent="0.25">
      <c r="A34" s="1">
        <v>29</v>
      </c>
      <c r="B34" s="1" t="s">
        <v>85</v>
      </c>
      <c r="C34" s="14">
        <v>50.08</v>
      </c>
      <c r="D34" s="14" t="s">
        <v>90</v>
      </c>
      <c r="E34" s="14">
        <v>17</v>
      </c>
      <c r="F34" s="14">
        <v>20</v>
      </c>
      <c r="G34" s="14" t="s">
        <v>177</v>
      </c>
    </row>
    <row r="35" spans="1:7" x14ac:dyDescent="0.25">
      <c r="A35" s="1">
        <v>30</v>
      </c>
      <c r="B35" s="1" t="s">
        <v>26</v>
      </c>
      <c r="C35" s="14">
        <v>13.14</v>
      </c>
      <c r="D35" s="14" t="s">
        <v>90</v>
      </c>
      <c r="E35" s="14">
        <v>17</v>
      </c>
      <c r="F35" s="14">
        <v>20</v>
      </c>
      <c r="G35" s="14" t="s">
        <v>177</v>
      </c>
    </row>
    <row r="36" spans="1:7" x14ac:dyDescent="0.25">
      <c r="A36" s="1">
        <v>31</v>
      </c>
      <c r="B36" s="1" t="s">
        <v>26</v>
      </c>
      <c r="C36" s="14">
        <v>16.34</v>
      </c>
      <c r="D36" s="14" t="s">
        <v>90</v>
      </c>
      <c r="E36" s="14">
        <v>17</v>
      </c>
      <c r="F36" s="14">
        <v>20</v>
      </c>
      <c r="G36" s="14" t="s">
        <v>177</v>
      </c>
    </row>
    <row r="37" spans="1:7" x14ac:dyDescent="0.25">
      <c r="A37" s="1">
        <v>32</v>
      </c>
      <c r="B37" s="1" t="s">
        <v>26</v>
      </c>
      <c r="C37" s="14">
        <v>19.260000000000002</v>
      </c>
      <c r="D37" s="14" t="s">
        <v>90</v>
      </c>
      <c r="E37" s="14">
        <v>17</v>
      </c>
      <c r="F37" s="14">
        <v>20</v>
      </c>
      <c r="G37" s="14" t="s">
        <v>177</v>
      </c>
    </row>
    <row r="38" spans="1:7" x14ac:dyDescent="0.25">
      <c r="A38" s="1">
        <v>33</v>
      </c>
      <c r="B38" s="1" t="s">
        <v>4</v>
      </c>
      <c r="C38" s="14">
        <v>13.64</v>
      </c>
      <c r="D38" s="14" t="s">
        <v>90</v>
      </c>
      <c r="E38" s="14">
        <v>17</v>
      </c>
      <c r="F38" s="14">
        <v>20</v>
      </c>
      <c r="G38" s="14" t="s">
        <v>89</v>
      </c>
    </row>
    <row r="39" spans="1:7" x14ac:dyDescent="0.25">
      <c r="A39" s="1">
        <v>34</v>
      </c>
      <c r="B39" s="1" t="s">
        <v>4</v>
      </c>
      <c r="C39" s="14">
        <v>12.12</v>
      </c>
      <c r="D39" s="14" t="s">
        <v>90</v>
      </c>
      <c r="E39" s="14">
        <v>17</v>
      </c>
      <c r="F39" s="14">
        <v>20</v>
      </c>
      <c r="G39" s="14" t="s">
        <v>89</v>
      </c>
    </row>
    <row r="40" spans="1:7" ht="24" x14ac:dyDescent="0.25">
      <c r="A40" s="1">
        <v>35</v>
      </c>
      <c r="B40" s="1" t="s">
        <v>2</v>
      </c>
      <c r="C40" s="14">
        <v>44.69</v>
      </c>
      <c r="D40" s="14" t="s">
        <v>92</v>
      </c>
      <c r="E40" s="14">
        <v>17</v>
      </c>
      <c r="F40" s="14">
        <v>20</v>
      </c>
      <c r="G40" s="14" t="s">
        <v>185</v>
      </c>
    </row>
    <row r="41" spans="1:7" x14ac:dyDescent="0.25">
      <c r="A41" s="1">
        <v>36</v>
      </c>
      <c r="B41" s="1" t="s">
        <v>26</v>
      </c>
      <c r="C41" s="14">
        <v>14.54</v>
      </c>
      <c r="D41" s="14" t="s">
        <v>90</v>
      </c>
      <c r="E41" s="14">
        <v>17</v>
      </c>
      <c r="F41" s="14">
        <v>20</v>
      </c>
      <c r="G41" s="14" t="s">
        <v>177</v>
      </c>
    </row>
    <row r="42" spans="1:7" x14ac:dyDescent="0.25">
      <c r="A42" s="1">
        <v>37</v>
      </c>
      <c r="B42" s="1" t="s">
        <v>26</v>
      </c>
      <c r="C42" s="14">
        <v>12.93</v>
      </c>
      <c r="D42" s="14" t="s">
        <v>90</v>
      </c>
      <c r="E42" s="14">
        <v>17</v>
      </c>
      <c r="F42" s="14">
        <v>20</v>
      </c>
      <c r="G42" s="14" t="s">
        <v>177</v>
      </c>
    </row>
    <row r="43" spans="1:7" x14ac:dyDescent="0.25">
      <c r="A43" s="2">
        <v>38</v>
      </c>
      <c r="B43" s="1" t="s">
        <v>85</v>
      </c>
      <c r="C43" s="14">
        <v>21.68</v>
      </c>
      <c r="D43" s="14" t="s">
        <v>90</v>
      </c>
      <c r="E43" s="14">
        <v>17</v>
      </c>
      <c r="F43" s="14">
        <v>20</v>
      </c>
      <c r="G43" s="14" t="s">
        <v>177</v>
      </c>
    </row>
    <row r="44" spans="1:7" ht="15" x14ac:dyDescent="0.25">
      <c r="A44" s="131" t="s">
        <v>93</v>
      </c>
      <c r="B44" s="132"/>
      <c r="C44" s="132"/>
      <c r="D44" s="132"/>
      <c r="E44" s="132"/>
      <c r="F44" s="132"/>
      <c r="G44" s="132"/>
    </row>
    <row r="45" spans="1:7" ht="15" x14ac:dyDescent="0.25">
      <c r="A45" s="133" t="s">
        <v>94</v>
      </c>
      <c r="B45" s="134"/>
      <c r="C45" s="133" t="s">
        <v>95</v>
      </c>
      <c r="D45" s="134"/>
      <c r="E45" s="133" t="s">
        <v>96</v>
      </c>
      <c r="F45" s="134"/>
      <c r="G45" s="95" t="s">
        <v>97</v>
      </c>
    </row>
    <row r="46" spans="1:7" ht="15" x14ac:dyDescent="0.25">
      <c r="A46" s="119" t="s">
        <v>184</v>
      </c>
      <c r="B46" s="120"/>
      <c r="C46" s="119" t="s">
        <v>108</v>
      </c>
      <c r="D46" s="120"/>
      <c r="E46" s="119" t="s">
        <v>91</v>
      </c>
      <c r="F46" s="120"/>
      <c r="G46" s="97" t="s">
        <v>117</v>
      </c>
    </row>
    <row r="47" spans="1:7" s="3" customFormat="1" ht="15" x14ac:dyDescent="0.25">
      <c r="A47" s="119" t="s">
        <v>100</v>
      </c>
      <c r="B47" s="120"/>
      <c r="C47" s="119" t="s">
        <v>101</v>
      </c>
      <c r="D47" s="120"/>
      <c r="E47" s="119" t="s">
        <v>103</v>
      </c>
      <c r="F47" s="120"/>
      <c r="G47" s="97" t="s">
        <v>102</v>
      </c>
    </row>
    <row r="48" spans="1:7" ht="12.75" customHeight="1" x14ac:dyDescent="0.25">
      <c r="A48" s="119" t="s">
        <v>88</v>
      </c>
      <c r="B48" s="120"/>
      <c r="C48" s="119" t="s">
        <v>106</v>
      </c>
      <c r="D48" s="120"/>
      <c r="E48" s="119" t="s">
        <v>91</v>
      </c>
      <c r="F48" s="120"/>
      <c r="G48" s="1" t="s">
        <v>107</v>
      </c>
    </row>
    <row r="49" spans="1:7" ht="15" customHeight="1" x14ac:dyDescent="0.25">
      <c r="A49" s="119" t="s">
        <v>88</v>
      </c>
      <c r="B49" s="120"/>
      <c r="C49" s="119" t="s">
        <v>108</v>
      </c>
      <c r="D49" s="120"/>
      <c r="E49" s="119" t="s">
        <v>109</v>
      </c>
      <c r="F49" s="120"/>
      <c r="G49" s="1" t="s">
        <v>102</v>
      </c>
    </row>
    <row r="50" spans="1:7" ht="15" customHeight="1" x14ac:dyDescent="0.25">
      <c r="A50" s="119" t="s">
        <v>88</v>
      </c>
      <c r="B50" s="120"/>
      <c r="C50" s="119" t="s">
        <v>110</v>
      </c>
      <c r="D50" s="120"/>
      <c r="E50" s="119" t="s">
        <v>111</v>
      </c>
      <c r="F50" s="120"/>
      <c r="G50" s="1" t="s">
        <v>105</v>
      </c>
    </row>
    <row r="51" spans="1:7" x14ac:dyDescent="0.25">
      <c r="A51" s="121" t="s">
        <v>0</v>
      </c>
      <c r="B51" s="122"/>
      <c r="C51" s="121" t="s">
        <v>146</v>
      </c>
      <c r="D51" s="122"/>
      <c r="E51" s="121" t="s">
        <v>109</v>
      </c>
      <c r="F51" s="122"/>
      <c r="G51" s="1" t="s">
        <v>129</v>
      </c>
    </row>
    <row r="52" spans="1:7" ht="24" customHeight="1" x14ac:dyDescent="0.25">
      <c r="A52" s="121" t="s">
        <v>88</v>
      </c>
      <c r="B52" s="122"/>
      <c r="C52" s="121" t="s">
        <v>199</v>
      </c>
      <c r="D52" s="122"/>
      <c r="E52" s="121" t="s">
        <v>122</v>
      </c>
      <c r="F52" s="122"/>
      <c r="G52" s="1" t="s">
        <v>102</v>
      </c>
    </row>
    <row r="53" spans="1:7" x14ac:dyDescent="0.25">
      <c r="A53" s="121" t="s">
        <v>88</v>
      </c>
      <c r="B53" s="122"/>
      <c r="C53" s="121" t="s">
        <v>130</v>
      </c>
      <c r="D53" s="122"/>
      <c r="E53" s="121" t="s">
        <v>90</v>
      </c>
      <c r="F53" s="122"/>
      <c r="G53" s="1" t="s">
        <v>102</v>
      </c>
    </row>
    <row r="54" spans="1:7" x14ac:dyDescent="0.25">
      <c r="A54" s="121" t="s">
        <v>4</v>
      </c>
      <c r="B54" s="122"/>
      <c r="C54" s="121" t="s">
        <v>112</v>
      </c>
      <c r="D54" s="122"/>
      <c r="E54" s="121" t="s">
        <v>90</v>
      </c>
      <c r="F54" s="122"/>
      <c r="G54" s="1" t="s">
        <v>102</v>
      </c>
    </row>
    <row r="55" spans="1:7" x14ac:dyDescent="0.25">
      <c r="A55" s="121" t="s">
        <v>4</v>
      </c>
      <c r="B55" s="122"/>
      <c r="C55" s="121" t="s">
        <v>131</v>
      </c>
      <c r="D55" s="122"/>
      <c r="E55" s="121" t="s">
        <v>111</v>
      </c>
      <c r="F55" s="122"/>
      <c r="G55" s="1" t="s">
        <v>132</v>
      </c>
    </row>
    <row r="56" spans="1:7" x14ac:dyDescent="0.25">
      <c r="A56" s="121" t="s">
        <v>4</v>
      </c>
      <c r="B56" s="122"/>
      <c r="C56" s="121" t="s">
        <v>112</v>
      </c>
      <c r="D56" s="122"/>
      <c r="E56" s="121" t="s">
        <v>91</v>
      </c>
      <c r="F56" s="122"/>
      <c r="G56" s="1" t="s">
        <v>113</v>
      </c>
    </row>
    <row r="57" spans="1:7" x14ac:dyDescent="0.25">
      <c r="A57" s="121" t="s">
        <v>4</v>
      </c>
      <c r="B57" s="122"/>
      <c r="C57" s="121" t="s">
        <v>115</v>
      </c>
      <c r="D57" s="122"/>
      <c r="E57" s="121" t="s">
        <v>111</v>
      </c>
      <c r="F57" s="122"/>
      <c r="G57" s="1" t="s">
        <v>102</v>
      </c>
    </row>
    <row r="58" spans="1:7" x14ac:dyDescent="0.25">
      <c r="A58" s="121" t="s">
        <v>88</v>
      </c>
      <c r="B58" s="122"/>
      <c r="C58" s="121" t="s">
        <v>133</v>
      </c>
      <c r="D58" s="122"/>
      <c r="E58" s="121" t="s">
        <v>179</v>
      </c>
      <c r="F58" s="122"/>
      <c r="G58" s="1" t="s">
        <v>114</v>
      </c>
    </row>
    <row r="59" spans="1:7" x14ac:dyDescent="0.25">
      <c r="A59" s="121" t="s">
        <v>88</v>
      </c>
      <c r="B59" s="122"/>
      <c r="C59" s="121" t="s">
        <v>116</v>
      </c>
      <c r="D59" s="122"/>
      <c r="E59" s="121" t="s">
        <v>90</v>
      </c>
      <c r="F59" s="122"/>
      <c r="G59" s="1" t="s">
        <v>134</v>
      </c>
    </row>
    <row r="60" spans="1:7" x14ac:dyDescent="0.25">
      <c r="A60" s="121" t="s">
        <v>88</v>
      </c>
      <c r="B60" s="122"/>
      <c r="C60" s="121" t="s">
        <v>135</v>
      </c>
      <c r="D60" s="122"/>
      <c r="E60" s="121" t="s">
        <v>91</v>
      </c>
      <c r="F60" s="122"/>
      <c r="G60" s="1" t="s">
        <v>136</v>
      </c>
    </row>
    <row r="61" spans="1:7" x14ac:dyDescent="0.25">
      <c r="A61" s="121" t="s">
        <v>88</v>
      </c>
      <c r="B61" s="122"/>
      <c r="C61" s="121" t="s">
        <v>137</v>
      </c>
      <c r="D61" s="122"/>
      <c r="E61" s="121" t="s">
        <v>172</v>
      </c>
      <c r="F61" s="122"/>
      <c r="G61" s="96" t="s">
        <v>117</v>
      </c>
    </row>
    <row r="62" spans="1:7" x14ac:dyDescent="0.25">
      <c r="A62" s="121" t="s">
        <v>88</v>
      </c>
      <c r="B62" s="122"/>
      <c r="C62" s="121" t="s">
        <v>118</v>
      </c>
      <c r="D62" s="122"/>
      <c r="E62" s="121" t="s">
        <v>180</v>
      </c>
      <c r="F62" s="122"/>
      <c r="G62" s="1" t="s">
        <v>119</v>
      </c>
    </row>
    <row r="63" spans="1:7" ht="12" customHeight="1" x14ac:dyDescent="0.25">
      <c r="A63" s="121" t="s">
        <v>88</v>
      </c>
      <c r="B63" s="122"/>
      <c r="C63" s="121" t="s">
        <v>104</v>
      </c>
      <c r="D63" s="122"/>
      <c r="E63" s="121" t="s">
        <v>172</v>
      </c>
      <c r="F63" s="122"/>
      <c r="G63" s="96" t="s">
        <v>120</v>
      </c>
    </row>
    <row r="64" spans="1:7" x14ac:dyDescent="0.25">
      <c r="A64" s="121" t="s">
        <v>88</v>
      </c>
      <c r="B64" s="122"/>
      <c r="C64" s="121" t="s">
        <v>182</v>
      </c>
      <c r="D64" s="122"/>
      <c r="E64" s="121" t="s">
        <v>122</v>
      </c>
      <c r="F64" s="122"/>
      <c r="G64" s="96" t="s">
        <v>105</v>
      </c>
    </row>
    <row r="65" spans="1:7" x14ac:dyDescent="0.25">
      <c r="A65" s="121" t="s">
        <v>88</v>
      </c>
      <c r="B65" s="122"/>
      <c r="C65" s="121" t="s">
        <v>181</v>
      </c>
      <c r="D65" s="122"/>
      <c r="E65" s="121" t="s">
        <v>124</v>
      </c>
      <c r="F65" s="122"/>
      <c r="G65" s="96" t="s">
        <v>102</v>
      </c>
    </row>
    <row r="66" spans="1:7" x14ac:dyDescent="0.25">
      <c r="A66" s="121" t="s">
        <v>88</v>
      </c>
      <c r="B66" s="122"/>
      <c r="C66" s="121" t="s">
        <v>138</v>
      </c>
      <c r="D66" s="122"/>
      <c r="E66" s="123" t="s">
        <v>125</v>
      </c>
      <c r="F66" s="124"/>
      <c r="G66" s="96" t="s">
        <v>102</v>
      </c>
    </row>
    <row r="67" spans="1:7" x14ac:dyDescent="0.25">
      <c r="A67" s="121" t="s">
        <v>88</v>
      </c>
      <c r="B67" s="122"/>
      <c r="C67" s="121" t="s">
        <v>116</v>
      </c>
      <c r="D67" s="122"/>
      <c r="E67" s="121" t="s">
        <v>111</v>
      </c>
      <c r="F67" s="122"/>
      <c r="G67" s="96" t="s">
        <v>139</v>
      </c>
    </row>
    <row r="68" spans="1:7" x14ac:dyDescent="0.25">
      <c r="A68" s="121" t="s">
        <v>88</v>
      </c>
      <c r="B68" s="122"/>
      <c r="C68" s="121" t="s">
        <v>126</v>
      </c>
      <c r="D68" s="122"/>
      <c r="E68" s="121" t="s">
        <v>111</v>
      </c>
      <c r="F68" s="122"/>
      <c r="G68" s="99" t="s">
        <v>127</v>
      </c>
    </row>
    <row r="69" spans="1:7" x14ac:dyDescent="0.25">
      <c r="A69" s="121" t="s">
        <v>140</v>
      </c>
      <c r="B69" s="122"/>
      <c r="C69" s="121" t="s">
        <v>141</v>
      </c>
      <c r="D69" s="122"/>
      <c r="E69" s="121" t="s">
        <v>90</v>
      </c>
      <c r="F69" s="122"/>
      <c r="G69" s="96" t="s">
        <v>128</v>
      </c>
    </row>
    <row r="70" spans="1:7" x14ac:dyDescent="0.25">
      <c r="A70" s="121" t="s">
        <v>88</v>
      </c>
      <c r="B70" s="122"/>
      <c r="C70" s="121" t="s">
        <v>142</v>
      </c>
      <c r="D70" s="122"/>
      <c r="E70" s="121" t="s">
        <v>91</v>
      </c>
      <c r="F70" s="122"/>
      <c r="G70" s="96" t="s">
        <v>143</v>
      </c>
    </row>
    <row r="71" spans="1:7" x14ac:dyDescent="0.25">
      <c r="A71" s="121" t="s">
        <v>88</v>
      </c>
      <c r="B71" s="122"/>
      <c r="C71" s="121" t="s">
        <v>144</v>
      </c>
      <c r="D71" s="122"/>
      <c r="E71" s="121" t="s">
        <v>145</v>
      </c>
      <c r="F71" s="122"/>
      <c r="G71" s="96" t="s">
        <v>102</v>
      </c>
    </row>
  </sheetData>
  <mergeCells count="97">
    <mergeCell ref="G4:G5"/>
    <mergeCell ref="A4:A5"/>
    <mergeCell ref="B4:B5"/>
    <mergeCell ref="C4:C5"/>
    <mergeCell ref="D4:D5"/>
    <mergeCell ref="E4:F4"/>
    <mergeCell ref="A1:G1"/>
    <mergeCell ref="A2:G2"/>
    <mergeCell ref="A3:G3"/>
    <mergeCell ref="A61:B61"/>
    <mergeCell ref="C61:D61"/>
    <mergeCell ref="E61:F61"/>
    <mergeCell ref="A44:G44"/>
    <mergeCell ref="A45:B45"/>
    <mergeCell ref="C45:D45"/>
    <mergeCell ref="E45:F45"/>
    <mergeCell ref="A47:B47"/>
    <mergeCell ref="C47:D47"/>
    <mergeCell ref="E47:F47"/>
    <mergeCell ref="A48:B48"/>
    <mergeCell ref="A49:B49"/>
    <mergeCell ref="A50:B50"/>
    <mergeCell ref="A51:B51"/>
    <mergeCell ref="A52:B52"/>
    <mergeCell ref="A53:B53"/>
    <mergeCell ref="A54:B54"/>
    <mergeCell ref="A55:B55"/>
    <mergeCell ref="C59:D59"/>
    <mergeCell ref="C60:D60"/>
    <mergeCell ref="C62:D62"/>
    <mergeCell ref="A56:B56"/>
    <mergeCell ref="A57:B57"/>
    <mergeCell ref="A58:B58"/>
    <mergeCell ref="A59:B59"/>
    <mergeCell ref="A60:B60"/>
    <mergeCell ref="E48:F48"/>
    <mergeCell ref="E49:F49"/>
    <mergeCell ref="E50:F50"/>
    <mergeCell ref="E51:F51"/>
    <mergeCell ref="A62:B62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2:F62"/>
    <mergeCell ref="A65:B65"/>
    <mergeCell ref="C64:D64"/>
    <mergeCell ref="E64:F64"/>
    <mergeCell ref="C65:D65"/>
    <mergeCell ref="E65:F65"/>
    <mergeCell ref="A71:B71"/>
    <mergeCell ref="C71:D71"/>
    <mergeCell ref="E71:F71"/>
    <mergeCell ref="A68:B68"/>
    <mergeCell ref="C68:D68"/>
    <mergeCell ref="E68:F68"/>
    <mergeCell ref="A69:B69"/>
    <mergeCell ref="C69:D69"/>
    <mergeCell ref="E69:F69"/>
    <mergeCell ref="A46:B46"/>
    <mergeCell ref="C46:D46"/>
    <mergeCell ref="E46:F46"/>
    <mergeCell ref="A70:B70"/>
    <mergeCell ref="C70:D70"/>
    <mergeCell ref="E70:F70"/>
    <mergeCell ref="A66:B66"/>
    <mergeCell ref="C66:D66"/>
    <mergeCell ref="E66:F66"/>
    <mergeCell ref="A67:B67"/>
    <mergeCell ref="C67:D67"/>
    <mergeCell ref="E67:F67"/>
    <mergeCell ref="A63:B63"/>
    <mergeCell ref="C63:D63"/>
    <mergeCell ref="E63:F63"/>
    <mergeCell ref="A64:B64"/>
    <mergeCell ref="G21:G22"/>
    <mergeCell ref="B21:B22"/>
    <mergeCell ref="C21:C22"/>
    <mergeCell ref="D21:D22"/>
    <mergeCell ref="E21:E22"/>
    <mergeCell ref="F21:F22"/>
  </mergeCells>
  <pageMargins left="0.25" right="0.25" top="0.75" bottom="0.75" header="0.3" footer="0.3"/>
  <pageSetup paperSize="9" scale="105" orientation="landscape" r:id="rId1"/>
  <rowBreaks count="1" manualBreakCount="1">
    <brk id="3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view="pageBreakPreview" zoomScaleNormal="100" zoomScaleSheetLayoutView="100" workbookViewId="0">
      <pane ySplit="5" topLeftCell="A6" activePane="bottomLeft" state="frozen"/>
      <selection pane="bottomLeft" activeCell="A4" sqref="A4:H5"/>
    </sheetView>
  </sheetViews>
  <sheetFormatPr defaultRowHeight="12" x14ac:dyDescent="0.2"/>
  <cols>
    <col min="1" max="1" width="4.7109375" style="5" customWidth="1"/>
    <col min="2" max="2" width="6" style="4" customWidth="1"/>
    <col min="3" max="3" width="14.85546875" style="5" customWidth="1"/>
    <col min="4" max="4" width="9.140625" style="5" customWidth="1"/>
    <col min="5" max="5" width="19.28515625" style="5" customWidth="1"/>
    <col min="6" max="6" width="13.85546875" style="5" customWidth="1"/>
    <col min="7" max="7" width="12" style="5" customWidth="1"/>
    <col min="8" max="8" width="47.28515625" style="5" customWidth="1"/>
    <col min="9" max="16384" width="9.140625" style="5"/>
  </cols>
  <sheetData>
    <row r="1" spans="1:8" ht="15" x14ac:dyDescent="0.25">
      <c r="A1" s="158" t="s">
        <v>233</v>
      </c>
      <c r="B1" s="159"/>
      <c r="C1" s="159"/>
      <c r="D1" s="159"/>
      <c r="E1" s="159"/>
      <c r="F1" s="159"/>
      <c r="G1" s="159"/>
      <c r="H1" s="159"/>
    </row>
    <row r="2" spans="1:8" ht="27" customHeight="1" x14ac:dyDescent="0.2">
      <c r="A2" s="127" t="s">
        <v>5</v>
      </c>
      <c r="B2" s="138"/>
      <c r="C2" s="138"/>
      <c r="D2" s="138"/>
      <c r="E2" s="138"/>
      <c r="F2" s="138"/>
      <c r="G2" s="138"/>
      <c r="H2" s="138"/>
    </row>
    <row r="3" spans="1:8" ht="20.25" customHeight="1" x14ac:dyDescent="0.25">
      <c r="A3" s="148" t="s">
        <v>235</v>
      </c>
      <c r="B3" s="149"/>
      <c r="C3" s="149"/>
      <c r="D3" s="149"/>
      <c r="E3" s="149"/>
      <c r="F3" s="149"/>
      <c r="G3" s="149"/>
      <c r="H3" s="149"/>
    </row>
    <row r="4" spans="1:8" ht="20.25" customHeight="1" x14ac:dyDescent="0.2">
      <c r="A4" s="157" t="s">
        <v>8</v>
      </c>
      <c r="B4" s="133" t="s">
        <v>12</v>
      </c>
      <c r="C4" s="133" t="s">
        <v>86</v>
      </c>
      <c r="D4" s="133" t="s">
        <v>150</v>
      </c>
      <c r="E4" s="133" t="s">
        <v>87</v>
      </c>
      <c r="F4" s="155" t="s">
        <v>244</v>
      </c>
      <c r="G4" s="156"/>
      <c r="H4" s="133" t="s">
        <v>188</v>
      </c>
    </row>
    <row r="5" spans="1:8" ht="24" customHeight="1" x14ac:dyDescent="0.2">
      <c r="A5" s="147"/>
      <c r="B5" s="154"/>
      <c r="C5" s="154"/>
      <c r="D5" s="154"/>
      <c r="E5" s="154"/>
      <c r="F5" s="115" t="s">
        <v>245</v>
      </c>
      <c r="G5" s="115" t="s">
        <v>246</v>
      </c>
      <c r="H5" s="154"/>
    </row>
    <row r="6" spans="1:8" ht="13.5" customHeight="1" x14ac:dyDescent="0.2">
      <c r="A6" s="139" t="s">
        <v>10</v>
      </c>
      <c r="B6" s="1">
        <v>1</v>
      </c>
      <c r="C6" s="92" t="s">
        <v>11</v>
      </c>
      <c r="D6" s="14">
        <f>3.7*2.4</f>
        <v>8.8800000000000008</v>
      </c>
      <c r="E6" s="14" t="s">
        <v>90</v>
      </c>
      <c r="F6" s="14">
        <v>17</v>
      </c>
      <c r="G6" s="14">
        <v>20</v>
      </c>
      <c r="H6" s="14" t="s">
        <v>234</v>
      </c>
    </row>
    <row r="7" spans="1:8" x14ac:dyDescent="0.2">
      <c r="A7" s="139"/>
      <c r="B7" s="1">
        <v>2</v>
      </c>
      <c r="C7" s="100" t="s">
        <v>3</v>
      </c>
      <c r="D7" s="14">
        <f>4*1.7</f>
        <v>6.8</v>
      </c>
      <c r="E7" s="14" t="s">
        <v>90</v>
      </c>
      <c r="F7" s="14">
        <v>17</v>
      </c>
      <c r="G7" s="14">
        <v>20</v>
      </c>
      <c r="H7" s="14" t="s">
        <v>234</v>
      </c>
    </row>
    <row r="8" spans="1:8" x14ac:dyDescent="0.2">
      <c r="A8" s="139"/>
      <c r="B8" s="1">
        <v>3</v>
      </c>
      <c r="C8" s="92" t="s">
        <v>11</v>
      </c>
      <c r="D8" s="14">
        <f>3.65*2</f>
        <v>7.3</v>
      </c>
      <c r="E8" s="14" t="s">
        <v>90</v>
      </c>
      <c r="F8" s="14">
        <v>17</v>
      </c>
      <c r="G8" s="14">
        <v>20</v>
      </c>
      <c r="H8" s="14" t="s">
        <v>234</v>
      </c>
    </row>
    <row r="9" spans="1:8" x14ac:dyDescent="0.2">
      <c r="A9" s="139"/>
      <c r="B9" s="1">
        <v>4</v>
      </c>
      <c r="C9" s="100" t="s">
        <v>2</v>
      </c>
      <c r="D9" s="14">
        <f>10.2*6.2</f>
        <v>63.239999999999995</v>
      </c>
      <c r="E9" s="14" t="s">
        <v>90</v>
      </c>
      <c r="F9" s="14">
        <v>17</v>
      </c>
      <c r="G9" s="14">
        <v>20</v>
      </c>
      <c r="H9" s="14" t="s">
        <v>234</v>
      </c>
    </row>
    <row r="10" spans="1:8" x14ac:dyDescent="0.2">
      <c r="A10" s="139"/>
      <c r="B10" s="1">
        <v>5</v>
      </c>
      <c r="C10" s="100" t="s">
        <v>3</v>
      </c>
      <c r="D10" s="14">
        <f>8.6*2</f>
        <v>17.2</v>
      </c>
      <c r="E10" s="14" t="s">
        <v>90</v>
      </c>
      <c r="F10" s="14">
        <v>17</v>
      </c>
      <c r="G10" s="14">
        <v>20</v>
      </c>
      <c r="H10" s="14" t="s">
        <v>234</v>
      </c>
    </row>
    <row r="11" spans="1:8" ht="12.75" customHeight="1" x14ac:dyDescent="0.2">
      <c r="A11" s="139"/>
      <c r="B11" s="1">
        <v>6</v>
      </c>
      <c r="C11" s="100" t="s">
        <v>4</v>
      </c>
      <c r="D11" s="14">
        <f>0.9*1.8</f>
        <v>1.62</v>
      </c>
      <c r="E11" s="14" t="s">
        <v>90</v>
      </c>
      <c r="F11" s="14">
        <v>17</v>
      </c>
      <c r="G11" s="14">
        <v>20</v>
      </c>
      <c r="H11" s="14" t="s">
        <v>234</v>
      </c>
    </row>
    <row r="12" spans="1:8" x14ac:dyDescent="0.2">
      <c r="A12" s="139"/>
      <c r="B12" s="1">
        <v>7</v>
      </c>
      <c r="C12" s="100" t="s">
        <v>3</v>
      </c>
      <c r="D12" s="14">
        <f>1.4*2</f>
        <v>2.8</v>
      </c>
      <c r="E12" s="14" t="s">
        <v>90</v>
      </c>
      <c r="F12" s="14">
        <v>17</v>
      </c>
      <c r="G12" s="14">
        <v>20</v>
      </c>
      <c r="H12" s="14" t="s">
        <v>178</v>
      </c>
    </row>
    <row r="13" spans="1:8" x14ac:dyDescent="0.2">
      <c r="A13" s="139"/>
      <c r="B13" s="1">
        <v>8</v>
      </c>
      <c r="C13" s="101" t="s">
        <v>15</v>
      </c>
      <c r="D13" s="14">
        <f>2*1.8</f>
        <v>3.6</v>
      </c>
      <c r="E13" s="14" t="s">
        <v>90</v>
      </c>
      <c r="F13" s="14">
        <v>17</v>
      </c>
      <c r="G13" s="14">
        <v>20</v>
      </c>
      <c r="H13" s="14" t="s">
        <v>178</v>
      </c>
    </row>
    <row r="14" spans="1:8" x14ac:dyDescent="0.2">
      <c r="A14" s="139"/>
      <c r="B14" s="1">
        <v>9</v>
      </c>
      <c r="C14" s="101" t="s">
        <v>15</v>
      </c>
      <c r="D14" s="14">
        <f>4*1.8</f>
        <v>7.2</v>
      </c>
      <c r="E14" s="14" t="s">
        <v>90</v>
      </c>
      <c r="F14" s="14">
        <v>17</v>
      </c>
      <c r="G14" s="14">
        <v>20</v>
      </c>
      <c r="H14" s="14" t="s">
        <v>178</v>
      </c>
    </row>
    <row r="15" spans="1:8" x14ac:dyDescent="0.2">
      <c r="A15" s="139"/>
      <c r="B15" s="1">
        <v>10</v>
      </c>
      <c r="C15" s="101" t="s">
        <v>15</v>
      </c>
      <c r="D15" s="14">
        <f>4*2.4</f>
        <v>9.6</v>
      </c>
      <c r="E15" s="14" t="s">
        <v>90</v>
      </c>
      <c r="F15" s="14">
        <v>17</v>
      </c>
      <c r="G15" s="14">
        <v>20</v>
      </c>
      <c r="H15" s="14" t="s">
        <v>178</v>
      </c>
    </row>
    <row r="16" spans="1:8" x14ac:dyDescent="0.2">
      <c r="A16" s="139"/>
      <c r="B16" s="1">
        <v>11</v>
      </c>
      <c r="C16" s="101" t="s">
        <v>15</v>
      </c>
      <c r="D16" s="14">
        <f>4.3*3</f>
        <v>12.899999999999999</v>
      </c>
      <c r="E16" s="14" t="s">
        <v>90</v>
      </c>
      <c r="F16" s="14">
        <v>17</v>
      </c>
      <c r="G16" s="14">
        <v>20</v>
      </c>
      <c r="H16" s="14" t="s">
        <v>178</v>
      </c>
    </row>
    <row r="17" spans="1:8" x14ac:dyDescent="0.2">
      <c r="A17" s="139"/>
      <c r="B17" s="1">
        <v>12</v>
      </c>
      <c r="C17" s="101" t="s">
        <v>147</v>
      </c>
      <c r="D17" s="14">
        <f>5.35*2</f>
        <v>10.7</v>
      </c>
      <c r="E17" s="14" t="s">
        <v>90</v>
      </c>
      <c r="F17" s="14">
        <v>17</v>
      </c>
      <c r="G17" s="14">
        <v>20</v>
      </c>
      <c r="H17" s="14" t="s">
        <v>178</v>
      </c>
    </row>
    <row r="18" spans="1:8" x14ac:dyDescent="0.2">
      <c r="A18" s="139"/>
      <c r="B18" s="1">
        <v>13</v>
      </c>
      <c r="C18" s="100" t="s">
        <v>3</v>
      </c>
      <c r="D18" s="14">
        <f>4*2</f>
        <v>8</v>
      </c>
      <c r="E18" s="14" t="s">
        <v>90</v>
      </c>
      <c r="F18" s="14">
        <v>17</v>
      </c>
      <c r="G18" s="14">
        <v>20</v>
      </c>
      <c r="H18" s="14" t="s">
        <v>178</v>
      </c>
    </row>
    <row r="19" spans="1:8" ht="14.25" customHeight="1" x14ac:dyDescent="0.2">
      <c r="A19" s="139"/>
      <c r="B19" s="1">
        <v>14</v>
      </c>
      <c r="C19" s="100" t="s">
        <v>27</v>
      </c>
      <c r="D19" s="14">
        <f>2*2</f>
        <v>4</v>
      </c>
      <c r="E19" s="14" t="s">
        <v>90</v>
      </c>
      <c r="F19" s="14">
        <v>17</v>
      </c>
      <c r="G19" s="14">
        <v>20</v>
      </c>
      <c r="H19" s="14" t="s">
        <v>178</v>
      </c>
    </row>
    <row r="20" spans="1:8" x14ac:dyDescent="0.2">
      <c r="A20" s="139"/>
      <c r="B20" s="9">
        <v>15</v>
      </c>
      <c r="C20" s="102" t="s">
        <v>27</v>
      </c>
      <c r="D20" s="16">
        <f>2*2</f>
        <v>4</v>
      </c>
      <c r="E20" s="14" t="s">
        <v>90</v>
      </c>
      <c r="F20" s="14">
        <v>17</v>
      </c>
      <c r="G20" s="14">
        <v>20</v>
      </c>
      <c r="H20" s="14" t="s">
        <v>178</v>
      </c>
    </row>
    <row r="21" spans="1:8" x14ac:dyDescent="0.2">
      <c r="A21" s="139" t="s">
        <v>9</v>
      </c>
      <c r="B21" s="10">
        <v>16</v>
      </c>
      <c r="C21" s="103" t="s">
        <v>164</v>
      </c>
      <c r="D21" s="6">
        <f>4.45*1.8</f>
        <v>8.01</v>
      </c>
      <c r="E21" s="14" t="s">
        <v>90</v>
      </c>
      <c r="F21" s="14">
        <v>17</v>
      </c>
      <c r="G21" s="14">
        <v>20</v>
      </c>
      <c r="H21" s="14" t="s">
        <v>234</v>
      </c>
    </row>
    <row r="22" spans="1:8" x14ac:dyDescent="0.2">
      <c r="A22" s="140"/>
      <c r="B22" s="11">
        <v>17</v>
      </c>
      <c r="C22" s="103" t="s">
        <v>11</v>
      </c>
      <c r="D22" s="6">
        <f>3.95*3.7</f>
        <v>14.615000000000002</v>
      </c>
      <c r="E22" s="14" t="s">
        <v>90</v>
      </c>
      <c r="F22" s="14">
        <v>17</v>
      </c>
      <c r="G22" s="14">
        <v>20</v>
      </c>
      <c r="H22" s="14" t="s">
        <v>234</v>
      </c>
    </row>
    <row r="23" spans="1:8" x14ac:dyDescent="0.2">
      <c r="A23" s="140"/>
      <c r="B23" s="11">
        <v>18</v>
      </c>
      <c r="C23" s="103" t="s">
        <v>11</v>
      </c>
      <c r="D23" s="6">
        <f>5.03*5.92</f>
        <v>29.7776</v>
      </c>
      <c r="E23" s="14" t="s">
        <v>90</v>
      </c>
      <c r="F23" s="14">
        <v>17</v>
      </c>
      <c r="G23" s="14">
        <v>20</v>
      </c>
      <c r="H23" s="14" t="s">
        <v>234</v>
      </c>
    </row>
    <row r="24" spans="1:8" x14ac:dyDescent="0.2">
      <c r="A24" s="140"/>
      <c r="B24" s="11">
        <v>19</v>
      </c>
      <c r="C24" s="103" t="s">
        <v>11</v>
      </c>
      <c r="D24" s="6">
        <f>5.93*3.62</f>
        <v>21.4666</v>
      </c>
      <c r="E24" s="14" t="s">
        <v>90</v>
      </c>
      <c r="F24" s="14">
        <v>17</v>
      </c>
      <c r="G24" s="14">
        <v>20</v>
      </c>
      <c r="H24" s="14" t="s">
        <v>234</v>
      </c>
    </row>
    <row r="25" spans="1:8" x14ac:dyDescent="0.2">
      <c r="A25" s="140"/>
      <c r="B25" s="11">
        <v>20</v>
      </c>
      <c r="C25" s="103" t="s">
        <v>11</v>
      </c>
      <c r="D25" s="6">
        <f>4.71*2.81</f>
        <v>13.235100000000001</v>
      </c>
      <c r="E25" s="14" t="s">
        <v>90</v>
      </c>
      <c r="F25" s="14">
        <v>17</v>
      </c>
      <c r="G25" s="14">
        <v>20</v>
      </c>
      <c r="H25" s="14" t="s">
        <v>234</v>
      </c>
    </row>
    <row r="26" spans="1:8" x14ac:dyDescent="0.2">
      <c r="A26" s="140"/>
      <c r="B26" s="11">
        <v>21</v>
      </c>
      <c r="C26" s="103" t="s">
        <v>11</v>
      </c>
      <c r="D26" s="6">
        <f>2.52*4.71</f>
        <v>11.869199999999999</v>
      </c>
      <c r="E26" s="14" t="s">
        <v>90</v>
      </c>
      <c r="F26" s="14">
        <v>17</v>
      </c>
      <c r="G26" s="14">
        <v>20</v>
      </c>
      <c r="H26" s="14" t="s">
        <v>234</v>
      </c>
    </row>
    <row r="27" spans="1:8" x14ac:dyDescent="0.2">
      <c r="A27" s="140"/>
      <c r="B27" s="11">
        <v>22</v>
      </c>
      <c r="C27" s="103" t="s">
        <v>11</v>
      </c>
      <c r="D27" s="6">
        <f>3.72*2.76</f>
        <v>10.267199999999999</v>
      </c>
      <c r="E27" s="14" t="s">
        <v>90</v>
      </c>
      <c r="F27" s="14">
        <v>17</v>
      </c>
      <c r="G27" s="14">
        <v>20</v>
      </c>
      <c r="H27" s="14" t="s">
        <v>234</v>
      </c>
    </row>
    <row r="28" spans="1:8" x14ac:dyDescent="0.2">
      <c r="A28" s="140"/>
      <c r="B28" s="11">
        <v>23</v>
      </c>
      <c r="C28" s="103" t="s">
        <v>3</v>
      </c>
      <c r="D28" s="6">
        <f>2.54*3.93-D29</f>
        <v>7.5597000000000012</v>
      </c>
      <c r="E28" s="14" t="s">
        <v>90</v>
      </c>
      <c r="F28" s="14">
        <v>17</v>
      </c>
      <c r="G28" s="14">
        <v>20</v>
      </c>
      <c r="H28" s="14" t="s">
        <v>234</v>
      </c>
    </row>
    <row r="29" spans="1:8" x14ac:dyDescent="0.2">
      <c r="A29" s="140"/>
      <c r="B29" s="11">
        <v>24</v>
      </c>
      <c r="C29" s="103" t="s">
        <v>4</v>
      </c>
      <c r="D29" s="6">
        <f>0.95*2.55</f>
        <v>2.4224999999999999</v>
      </c>
      <c r="E29" s="14" t="s">
        <v>90</v>
      </c>
      <c r="F29" s="14">
        <v>17</v>
      </c>
      <c r="G29" s="14">
        <v>20</v>
      </c>
      <c r="H29" s="14" t="s">
        <v>234</v>
      </c>
    </row>
    <row r="30" spans="1:8" x14ac:dyDescent="0.2">
      <c r="A30" s="140"/>
      <c r="B30" s="11">
        <v>25</v>
      </c>
      <c r="C30" s="103" t="s">
        <v>3</v>
      </c>
      <c r="D30" s="6">
        <f>4.07*5.15</f>
        <v>20.960500000000003</v>
      </c>
      <c r="E30" s="14" t="s">
        <v>90</v>
      </c>
      <c r="F30" s="14">
        <v>17</v>
      </c>
      <c r="G30" s="14">
        <v>20</v>
      </c>
      <c r="H30" s="14" t="s">
        <v>234</v>
      </c>
    </row>
    <row r="31" spans="1:8" x14ac:dyDescent="0.2">
      <c r="A31" s="140"/>
      <c r="B31" s="11">
        <v>26</v>
      </c>
      <c r="C31" s="103" t="s">
        <v>148</v>
      </c>
      <c r="D31" s="6">
        <f>1.32*1.65</f>
        <v>2.1779999999999999</v>
      </c>
      <c r="E31" s="14" t="s">
        <v>90</v>
      </c>
      <c r="F31" s="14">
        <v>17</v>
      </c>
      <c r="G31" s="14">
        <v>20</v>
      </c>
      <c r="H31" s="14" t="s">
        <v>234</v>
      </c>
    </row>
    <row r="32" spans="1:8" x14ac:dyDescent="0.2">
      <c r="A32" s="140"/>
      <c r="B32" s="11">
        <v>27</v>
      </c>
      <c r="C32" s="103" t="s">
        <v>1</v>
      </c>
      <c r="D32" s="6">
        <v>8.49</v>
      </c>
      <c r="E32" s="14" t="s">
        <v>90</v>
      </c>
      <c r="F32" s="14">
        <v>17</v>
      </c>
      <c r="G32" s="14">
        <v>20</v>
      </c>
      <c r="H32" s="14" t="s">
        <v>234</v>
      </c>
    </row>
    <row r="33" spans="1:8" x14ac:dyDescent="0.2">
      <c r="A33" s="140"/>
      <c r="B33" s="11">
        <v>28</v>
      </c>
      <c r="C33" s="104" t="s">
        <v>11</v>
      </c>
      <c r="D33" s="6">
        <f>2.4*2.9</f>
        <v>6.96</v>
      </c>
      <c r="E33" s="14" t="s">
        <v>90</v>
      </c>
      <c r="F33" s="14">
        <v>17</v>
      </c>
      <c r="G33" s="14">
        <v>20</v>
      </c>
      <c r="H33" s="14" t="s">
        <v>234</v>
      </c>
    </row>
    <row r="34" spans="1:8" x14ac:dyDescent="0.2">
      <c r="A34" s="140"/>
      <c r="B34" s="11">
        <v>29</v>
      </c>
      <c r="C34" s="103" t="s">
        <v>4</v>
      </c>
      <c r="D34" s="6">
        <f>1.4*3.95</f>
        <v>5.53</v>
      </c>
      <c r="E34" s="14" t="s">
        <v>90</v>
      </c>
      <c r="F34" s="14">
        <v>17</v>
      </c>
      <c r="G34" s="14">
        <v>20</v>
      </c>
      <c r="H34" s="14" t="s">
        <v>234</v>
      </c>
    </row>
    <row r="35" spans="1:8" x14ac:dyDescent="0.2">
      <c r="A35" s="140"/>
      <c r="B35" s="11">
        <v>30</v>
      </c>
      <c r="C35" s="92" t="s">
        <v>11</v>
      </c>
      <c r="D35" s="6">
        <f>3.7*3.95</f>
        <v>14.615000000000002</v>
      </c>
      <c r="E35" s="14" t="s">
        <v>90</v>
      </c>
      <c r="F35" s="14">
        <v>17</v>
      </c>
      <c r="G35" s="14">
        <v>20</v>
      </c>
      <c r="H35" s="14" t="s">
        <v>234</v>
      </c>
    </row>
    <row r="36" spans="1:8" x14ac:dyDescent="0.2">
      <c r="A36" s="140"/>
      <c r="B36" s="11">
        <v>31</v>
      </c>
      <c r="C36" s="103" t="s">
        <v>3</v>
      </c>
      <c r="D36" s="6">
        <f>1.47*4.34</f>
        <v>6.3797999999999995</v>
      </c>
      <c r="E36" s="14" t="s">
        <v>90</v>
      </c>
      <c r="F36" s="14">
        <v>17</v>
      </c>
      <c r="G36" s="14">
        <v>20</v>
      </c>
      <c r="H36" s="14" t="s">
        <v>234</v>
      </c>
    </row>
    <row r="37" spans="1:8" x14ac:dyDescent="0.2">
      <c r="A37" s="140"/>
      <c r="B37" s="11">
        <v>32</v>
      </c>
      <c r="C37" s="104" t="s">
        <v>11</v>
      </c>
      <c r="D37" s="6">
        <f>3.95*5.5</f>
        <v>21.725000000000001</v>
      </c>
      <c r="E37" s="14" t="s">
        <v>90</v>
      </c>
      <c r="F37" s="14">
        <v>17</v>
      </c>
      <c r="G37" s="14">
        <v>20</v>
      </c>
      <c r="H37" s="14" t="s">
        <v>234</v>
      </c>
    </row>
    <row r="38" spans="1:8" x14ac:dyDescent="0.2">
      <c r="A38" s="140"/>
      <c r="B38" s="11">
        <v>33</v>
      </c>
      <c r="C38" s="103" t="s">
        <v>3</v>
      </c>
      <c r="D38" s="6">
        <f>1.16*12.72</f>
        <v>14.7552</v>
      </c>
      <c r="E38" s="14" t="s">
        <v>90</v>
      </c>
      <c r="F38" s="14">
        <v>17</v>
      </c>
      <c r="G38" s="14">
        <v>20</v>
      </c>
      <c r="H38" s="14" t="s">
        <v>234</v>
      </c>
    </row>
    <row r="39" spans="1:8" x14ac:dyDescent="0.2">
      <c r="A39" s="140"/>
      <c r="B39" s="11">
        <v>34</v>
      </c>
      <c r="C39" s="103" t="s">
        <v>165</v>
      </c>
      <c r="D39" s="6">
        <f>2.1*3.95</f>
        <v>8.2949999999999999</v>
      </c>
      <c r="E39" s="14" t="s">
        <v>90</v>
      </c>
      <c r="F39" s="14">
        <v>17</v>
      </c>
      <c r="G39" s="14">
        <v>20</v>
      </c>
      <c r="H39" s="14" t="s">
        <v>234</v>
      </c>
    </row>
    <row r="40" spans="1:8" x14ac:dyDescent="0.2">
      <c r="A40" s="139" t="s">
        <v>13</v>
      </c>
      <c r="B40" s="11">
        <v>35</v>
      </c>
      <c r="C40" s="103" t="s">
        <v>6</v>
      </c>
      <c r="D40" s="6">
        <f>3.46*2.06</f>
        <v>7.1276000000000002</v>
      </c>
      <c r="E40" s="14" t="s">
        <v>91</v>
      </c>
      <c r="F40" s="14">
        <v>17</v>
      </c>
      <c r="G40" s="14">
        <v>20</v>
      </c>
      <c r="H40" s="14" t="s">
        <v>183</v>
      </c>
    </row>
    <row r="41" spans="1:8" x14ac:dyDescent="0.2">
      <c r="A41" s="140"/>
      <c r="B41" s="11">
        <v>36</v>
      </c>
      <c r="C41" s="103" t="s">
        <v>3</v>
      </c>
      <c r="D41" s="6">
        <f>2.02*1.21</f>
        <v>2.4441999999999999</v>
      </c>
      <c r="E41" s="14" t="s">
        <v>90</v>
      </c>
      <c r="F41" s="14">
        <v>17</v>
      </c>
      <c r="G41" s="14">
        <v>20</v>
      </c>
      <c r="H41" s="14" t="s">
        <v>183</v>
      </c>
    </row>
    <row r="42" spans="1:8" x14ac:dyDescent="0.2">
      <c r="A42" s="140"/>
      <c r="B42" s="11">
        <v>37</v>
      </c>
      <c r="C42" s="103" t="s">
        <v>6</v>
      </c>
      <c r="D42" s="6">
        <f>1.96*5.5+(5.5-3.92)*1.8</f>
        <v>13.623999999999999</v>
      </c>
      <c r="E42" s="14" t="s">
        <v>91</v>
      </c>
      <c r="F42" s="14">
        <v>17</v>
      </c>
      <c r="G42" s="14">
        <v>20</v>
      </c>
      <c r="H42" s="14" t="s">
        <v>183</v>
      </c>
    </row>
    <row r="43" spans="1:8" x14ac:dyDescent="0.2">
      <c r="A43" s="140"/>
      <c r="B43" s="11">
        <v>38</v>
      </c>
      <c r="C43" s="103" t="s">
        <v>6</v>
      </c>
      <c r="D43" s="6">
        <f>1.8*3.92</f>
        <v>7.056</v>
      </c>
      <c r="E43" s="14" t="s">
        <v>91</v>
      </c>
      <c r="F43" s="14">
        <v>17</v>
      </c>
      <c r="G43" s="14">
        <v>20</v>
      </c>
      <c r="H43" s="14" t="s">
        <v>183</v>
      </c>
    </row>
    <row r="44" spans="1:8" x14ac:dyDescent="0.2">
      <c r="A44" s="140"/>
      <c r="B44" s="11">
        <v>39</v>
      </c>
      <c r="C44" s="103" t="s">
        <v>4</v>
      </c>
      <c r="D44" s="6">
        <f>1.27*3.96</f>
        <v>5.0292000000000003</v>
      </c>
      <c r="E44" s="14" t="s">
        <v>90</v>
      </c>
      <c r="F44" s="14">
        <v>17</v>
      </c>
      <c r="G44" s="14">
        <v>20</v>
      </c>
      <c r="H44" s="14" t="s">
        <v>234</v>
      </c>
    </row>
    <row r="45" spans="1:8" x14ac:dyDescent="0.2">
      <c r="A45" s="140"/>
      <c r="B45" s="11">
        <v>40</v>
      </c>
      <c r="C45" s="103" t="s">
        <v>149</v>
      </c>
      <c r="D45" s="6">
        <f>2.34*3.96</f>
        <v>9.2663999999999991</v>
      </c>
      <c r="E45" s="14" t="s">
        <v>90</v>
      </c>
      <c r="F45" s="14">
        <v>17</v>
      </c>
      <c r="G45" s="14">
        <v>20</v>
      </c>
      <c r="H45" s="14" t="s">
        <v>234</v>
      </c>
    </row>
    <row r="46" spans="1:8" x14ac:dyDescent="0.2">
      <c r="A46" s="140"/>
      <c r="B46" s="11">
        <v>41</v>
      </c>
      <c r="C46" s="103" t="s">
        <v>27</v>
      </c>
      <c r="D46" s="6">
        <f>2.03*3.98</f>
        <v>8.0793999999999997</v>
      </c>
      <c r="E46" s="14" t="s">
        <v>90</v>
      </c>
      <c r="F46" s="14">
        <v>17</v>
      </c>
      <c r="G46" s="14">
        <v>20</v>
      </c>
      <c r="H46" s="14" t="s">
        <v>234</v>
      </c>
    </row>
    <row r="47" spans="1:8" x14ac:dyDescent="0.2">
      <c r="A47" s="140"/>
      <c r="B47" s="11">
        <v>42</v>
      </c>
      <c r="C47" s="103" t="s">
        <v>83</v>
      </c>
      <c r="D47" s="6">
        <f>2.05*2.17+4.01*1.68</f>
        <v>11.185299999999998</v>
      </c>
      <c r="E47" s="14" t="s">
        <v>90</v>
      </c>
      <c r="F47" s="14">
        <v>17</v>
      </c>
      <c r="G47" s="14">
        <v>20</v>
      </c>
      <c r="H47" s="14" t="s">
        <v>234</v>
      </c>
    </row>
    <row r="48" spans="1:8" x14ac:dyDescent="0.2">
      <c r="A48" s="140"/>
      <c r="B48" s="11">
        <v>43</v>
      </c>
      <c r="C48" s="103" t="s">
        <v>3</v>
      </c>
      <c r="D48" s="6">
        <f>4.35*2.17+1.43*1.68</f>
        <v>11.841899999999999</v>
      </c>
      <c r="E48" s="14" t="s">
        <v>90</v>
      </c>
      <c r="F48" s="14">
        <v>17</v>
      </c>
      <c r="G48" s="14">
        <v>20</v>
      </c>
      <c r="H48" s="14" t="s">
        <v>234</v>
      </c>
    </row>
    <row r="49" spans="1:8" x14ac:dyDescent="0.2">
      <c r="A49" s="140"/>
      <c r="B49" s="11">
        <v>44</v>
      </c>
      <c r="C49" s="103" t="s">
        <v>4</v>
      </c>
      <c r="D49" s="6">
        <f>0.84*1.68</f>
        <v>1.4111999999999998</v>
      </c>
      <c r="E49" s="14" t="s">
        <v>90</v>
      </c>
      <c r="F49" s="14">
        <v>17</v>
      </c>
      <c r="G49" s="14">
        <v>20</v>
      </c>
      <c r="H49" s="14" t="s">
        <v>234</v>
      </c>
    </row>
    <row r="50" spans="1:8" x14ac:dyDescent="0.2">
      <c r="A50" s="140"/>
      <c r="B50" s="11">
        <v>45</v>
      </c>
      <c r="C50" s="103" t="s">
        <v>66</v>
      </c>
      <c r="D50" s="6">
        <f>5.9*5.5</f>
        <v>32.450000000000003</v>
      </c>
      <c r="E50" s="14" t="s">
        <v>90</v>
      </c>
      <c r="F50" s="14">
        <v>17</v>
      </c>
      <c r="G50" s="14">
        <v>20</v>
      </c>
      <c r="H50" s="14" t="s">
        <v>234</v>
      </c>
    </row>
    <row r="51" spans="1:8" x14ac:dyDescent="0.2">
      <c r="A51" s="140"/>
      <c r="B51" s="11">
        <v>46</v>
      </c>
      <c r="C51" s="103" t="s">
        <v>65</v>
      </c>
      <c r="D51" s="6">
        <f>6.03*8.17</f>
        <v>49.265100000000004</v>
      </c>
      <c r="E51" s="14" t="s">
        <v>90</v>
      </c>
      <c r="F51" s="14">
        <v>17</v>
      </c>
      <c r="G51" s="14">
        <v>20</v>
      </c>
      <c r="H51" s="14" t="s">
        <v>234</v>
      </c>
    </row>
    <row r="52" spans="1:8" ht="15" customHeight="1" x14ac:dyDescent="0.2">
      <c r="A52" s="131" t="s">
        <v>93</v>
      </c>
      <c r="B52" s="146"/>
      <c r="C52" s="146"/>
      <c r="D52" s="146"/>
      <c r="E52" s="146"/>
      <c r="F52" s="146"/>
      <c r="G52" s="146"/>
      <c r="H52" s="146"/>
    </row>
    <row r="53" spans="1:8" ht="15" customHeight="1" x14ac:dyDescent="0.2">
      <c r="A53" s="133" t="s">
        <v>94</v>
      </c>
      <c r="B53" s="147"/>
      <c r="C53" s="147"/>
      <c r="D53" s="133" t="s">
        <v>95</v>
      </c>
      <c r="E53" s="134"/>
      <c r="F53" s="133" t="s">
        <v>96</v>
      </c>
      <c r="G53" s="134"/>
      <c r="H53" s="95" t="s">
        <v>97</v>
      </c>
    </row>
    <row r="54" spans="1:8" ht="15" customHeight="1" x14ac:dyDescent="0.2">
      <c r="A54" s="150" t="s">
        <v>7</v>
      </c>
      <c r="B54" s="150"/>
      <c r="C54" s="150"/>
      <c r="D54" s="151" t="s">
        <v>175</v>
      </c>
      <c r="E54" s="151"/>
      <c r="F54" s="119" t="s">
        <v>91</v>
      </c>
      <c r="G54" s="119"/>
      <c r="H54" s="98" t="s">
        <v>117</v>
      </c>
    </row>
    <row r="55" spans="1:8" ht="15" x14ac:dyDescent="0.25">
      <c r="A55" s="150" t="s">
        <v>189</v>
      </c>
      <c r="B55" s="152"/>
      <c r="C55" s="152"/>
      <c r="D55" s="160" t="s">
        <v>151</v>
      </c>
      <c r="E55" s="161"/>
      <c r="F55" s="162" t="s">
        <v>190</v>
      </c>
      <c r="G55" s="152"/>
      <c r="H55" s="6" t="s">
        <v>153</v>
      </c>
    </row>
    <row r="56" spans="1:8" x14ac:dyDescent="0.2">
      <c r="A56" s="143" t="s">
        <v>194</v>
      </c>
      <c r="B56" s="144"/>
      <c r="C56" s="145"/>
      <c r="D56" s="141" t="s">
        <v>191</v>
      </c>
      <c r="E56" s="142"/>
      <c r="F56" s="121" t="s">
        <v>192</v>
      </c>
      <c r="G56" s="122"/>
      <c r="H56" s="96" t="s">
        <v>113</v>
      </c>
    </row>
    <row r="57" spans="1:8" ht="15" customHeight="1" x14ac:dyDescent="0.2">
      <c r="A57" s="150" t="s">
        <v>7</v>
      </c>
      <c r="B57" s="150"/>
      <c r="C57" s="150"/>
      <c r="D57" s="151" t="s">
        <v>169</v>
      </c>
      <c r="E57" s="151"/>
      <c r="F57" s="119" t="s">
        <v>166</v>
      </c>
      <c r="G57" s="119"/>
      <c r="H57" s="96" t="s">
        <v>117</v>
      </c>
    </row>
    <row r="58" spans="1:8" ht="15" customHeight="1" x14ac:dyDescent="0.2">
      <c r="A58" s="150" t="s">
        <v>7</v>
      </c>
      <c r="B58" s="150"/>
      <c r="C58" s="150"/>
      <c r="D58" s="151" t="s">
        <v>163</v>
      </c>
      <c r="E58" s="153"/>
      <c r="F58" s="119" t="s">
        <v>162</v>
      </c>
      <c r="G58" s="120"/>
      <c r="H58" s="97" t="s">
        <v>102</v>
      </c>
    </row>
    <row r="59" spans="1:8" ht="15.75" customHeight="1" x14ac:dyDescent="0.2">
      <c r="A59" s="143" t="s">
        <v>7</v>
      </c>
      <c r="B59" s="144"/>
      <c r="C59" s="145"/>
      <c r="D59" s="141" t="s">
        <v>174</v>
      </c>
      <c r="E59" s="142"/>
      <c r="F59" s="121" t="s">
        <v>193</v>
      </c>
      <c r="G59" s="122"/>
      <c r="H59" s="98" t="s">
        <v>105</v>
      </c>
    </row>
    <row r="60" spans="1:8" ht="15" customHeight="1" x14ac:dyDescent="0.2">
      <c r="A60" s="143" t="s">
        <v>7</v>
      </c>
      <c r="B60" s="144"/>
      <c r="C60" s="145"/>
      <c r="D60" s="141" t="s">
        <v>106</v>
      </c>
      <c r="E60" s="142"/>
      <c r="F60" s="121" t="s">
        <v>91</v>
      </c>
      <c r="G60" s="122"/>
      <c r="H60" s="98" t="s">
        <v>107</v>
      </c>
    </row>
    <row r="61" spans="1:8" ht="15" customHeight="1" x14ac:dyDescent="0.2">
      <c r="A61" s="150" t="s">
        <v>170</v>
      </c>
      <c r="B61" s="150"/>
      <c r="C61" s="150"/>
      <c r="D61" s="151" t="s">
        <v>171</v>
      </c>
      <c r="E61" s="151"/>
      <c r="F61" s="119" t="s">
        <v>152</v>
      </c>
      <c r="G61" s="119"/>
      <c r="H61" s="98" t="s">
        <v>113</v>
      </c>
    </row>
    <row r="62" spans="1:8" ht="15" customHeight="1" x14ac:dyDescent="0.2">
      <c r="A62" s="150" t="s">
        <v>7</v>
      </c>
      <c r="B62" s="150"/>
      <c r="C62" s="150"/>
      <c r="D62" s="151" t="s">
        <v>110</v>
      </c>
      <c r="E62" s="153"/>
      <c r="F62" s="119" t="s">
        <v>111</v>
      </c>
      <c r="G62" s="120"/>
      <c r="H62" s="96" t="s">
        <v>105</v>
      </c>
    </row>
    <row r="63" spans="1:8" x14ac:dyDescent="0.2">
      <c r="A63" s="150" t="s">
        <v>0</v>
      </c>
      <c r="B63" s="150"/>
      <c r="C63" s="150"/>
      <c r="D63" s="151" t="s">
        <v>146</v>
      </c>
      <c r="E63" s="151"/>
      <c r="F63" s="119" t="s">
        <v>109</v>
      </c>
      <c r="G63" s="119"/>
      <c r="H63" s="96" t="s">
        <v>129</v>
      </c>
    </row>
    <row r="64" spans="1:8" ht="21" customHeight="1" x14ac:dyDescent="0.2">
      <c r="A64" s="150" t="s">
        <v>7</v>
      </c>
      <c r="B64" s="150"/>
      <c r="C64" s="150"/>
      <c r="D64" s="151" t="s">
        <v>198</v>
      </c>
      <c r="E64" s="151"/>
      <c r="F64" s="119" t="s">
        <v>103</v>
      </c>
      <c r="G64" s="119"/>
      <c r="H64" s="96" t="s">
        <v>102</v>
      </c>
    </row>
    <row r="65" spans="1:8" x14ac:dyDescent="0.2">
      <c r="A65" s="150" t="s">
        <v>7</v>
      </c>
      <c r="B65" s="150"/>
      <c r="C65" s="150"/>
      <c r="D65" s="151" t="s">
        <v>130</v>
      </c>
      <c r="E65" s="151"/>
      <c r="F65" s="119" t="s">
        <v>109</v>
      </c>
      <c r="G65" s="119"/>
      <c r="H65" s="96" t="s">
        <v>132</v>
      </c>
    </row>
    <row r="66" spans="1:8" ht="12" customHeight="1" x14ac:dyDescent="0.2">
      <c r="A66" s="150" t="s">
        <v>4</v>
      </c>
      <c r="B66" s="150"/>
      <c r="C66" s="150"/>
      <c r="D66" s="151" t="s">
        <v>173</v>
      </c>
      <c r="E66" s="151"/>
      <c r="F66" s="119" t="s">
        <v>109</v>
      </c>
      <c r="G66" s="119"/>
      <c r="H66" s="105" t="s">
        <v>132</v>
      </c>
    </row>
    <row r="67" spans="1:8" ht="12" customHeight="1" x14ac:dyDescent="0.2">
      <c r="A67" s="150" t="s">
        <v>7</v>
      </c>
      <c r="B67" s="150"/>
      <c r="C67" s="150"/>
      <c r="D67" s="151" t="s">
        <v>133</v>
      </c>
      <c r="E67" s="151"/>
      <c r="F67" s="119" t="s">
        <v>109</v>
      </c>
      <c r="G67" s="119"/>
      <c r="H67" s="96" t="s">
        <v>114</v>
      </c>
    </row>
    <row r="68" spans="1:8" ht="13.5" customHeight="1" x14ac:dyDescent="0.2">
      <c r="A68" s="150" t="s">
        <v>7</v>
      </c>
      <c r="B68" s="150"/>
      <c r="C68" s="150"/>
      <c r="D68" s="151" t="s">
        <v>116</v>
      </c>
      <c r="E68" s="151"/>
      <c r="F68" s="119" t="s">
        <v>90</v>
      </c>
      <c r="G68" s="119"/>
      <c r="H68" s="96" t="s">
        <v>134</v>
      </c>
    </row>
    <row r="69" spans="1:8" ht="13.5" customHeight="1" x14ac:dyDescent="0.2">
      <c r="A69" s="150" t="s">
        <v>7</v>
      </c>
      <c r="B69" s="150"/>
      <c r="C69" s="150"/>
      <c r="D69" s="151" t="s">
        <v>116</v>
      </c>
      <c r="E69" s="151"/>
      <c r="F69" s="119" t="s">
        <v>111</v>
      </c>
      <c r="G69" s="119"/>
      <c r="H69" s="96" t="s">
        <v>139</v>
      </c>
    </row>
    <row r="70" spans="1:8" ht="12" customHeight="1" x14ac:dyDescent="0.2">
      <c r="A70" s="150" t="s">
        <v>7</v>
      </c>
      <c r="B70" s="150"/>
      <c r="C70" s="150"/>
      <c r="D70" s="151" t="s">
        <v>135</v>
      </c>
      <c r="E70" s="151"/>
      <c r="F70" s="119" t="s">
        <v>91</v>
      </c>
      <c r="G70" s="119"/>
      <c r="H70" s="96" t="s">
        <v>136</v>
      </c>
    </row>
    <row r="71" spans="1:8" ht="12" customHeight="1" x14ac:dyDescent="0.2">
      <c r="A71" s="150" t="s">
        <v>7</v>
      </c>
      <c r="B71" s="150"/>
      <c r="C71" s="150"/>
      <c r="D71" s="151" t="s">
        <v>137</v>
      </c>
      <c r="E71" s="151"/>
      <c r="F71" s="119" t="s">
        <v>122</v>
      </c>
      <c r="G71" s="119"/>
      <c r="H71" s="96" t="s">
        <v>117</v>
      </c>
    </row>
    <row r="72" spans="1:8" ht="12" customHeight="1" x14ac:dyDescent="0.2">
      <c r="A72" s="150" t="s">
        <v>7</v>
      </c>
      <c r="B72" s="150"/>
      <c r="C72" s="150"/>
      <c r="D72" s="151" t="s">
        <v>118</v>
      </c>
      <c r="E72" s="151"/>
      <c r="F72" s="119" t="s">
        <v>103</v>
      </c>
      <c r="G72" s="119"/>
      <c r="H72" s="96" t="s">
        <v>102</v>
      </c>
    </row>
    <row r="73" spans="1:8" ht="14.25" customHeight="1" x14ac:dyDescent="0.2">
      <c r="A73" s="150" t="s">
        <v>7</v>
      </c>
      <c r="B73" s="150"/>
      <c r="C73" s="150"/>
      <c r="D73" s="151" t="s">
        <v>121</v>
      </c>
      <c r="E73" s="151"/>
      <c r="F73" s="119" t="s">
        <v>122</v>
      </c>
      <c r="G73" s="119"/>
      <c r="H73" s="96" t="s">
        <v>105</v>
      </c>
    </row>
    <row r="74" spans="1:8" ht="12" customHeight="1" x14ac:dyDescent="0.2">
      <c r="A74" s="150" t="s">
        <v>7</v>
      </c>
      <c r="B74" s="150"/>
      <c r="C74" s="150"/>
      <c r="D74" s="151" t="s">
        <v>123</v>
      </c>
      <c r="E74" s="151"/>
      <c r="F74" s="119" t="s">
        <v>195</v>
      </c>
      <c r="G74" s="119"/>
      <c r="H74" s="96" t="s">
        <v>102</v>
      </c>
    </row>
    <row r="75" spans="1:8" ht="11.25" customHeight="1" x14ac:dyDescent="0.2">
      <c r="A75" s="150" t="s">
        <v>7</v>
      </c>
      <c r="B75" s="150"/>
      <c r="C75" s="150"/>
      <c r="D75" s="151" t="s">
        <v>126</v>
      </c>
      <c r="E75" s="151"/>
      <c r="F75" s="119" t="s">
        <v>111</v>
      </c>
      <c r="G75" s="119"/>
      <c r="H75" s="99" t="s">
        <v>127</v>
      </c>
    </row>
    <row r="76" spans="1:8" ht="12" customHeight="1" x14ac:dyDescent="0.2">
      <c r="A76" s="150" t="s">
        <v>7</v>
      </c>
      <c r="B76" s="150"/>
      <c r="C76" s="150"/>
      <c r="D76" s="151" t="s">
        <v>167</v>
      </c>
      <c r="E76" s="151"/>
      <c r="F76" s="119" t="s">
        <v>196</v>
      </c>
      <c r="G76" s="119"/>
      <c r="H76" s="96" t="s">
        <v>102</v>
      </c>
    </row>
    <row r="77" spans="1:8" x14ac:dyDescent="0.2">
      <c r="A77" s="150" t="s">
        <v>157</v>
      </c>
      <c r="B77" s="150"/>
      <c r="C77" s="150"/>
      <c r="D77" s="151" t="s">
        <v>158</v>
      </c>
      <c r="E77" s="151"/>
      <c r="F77" s="119" t="s">
        <v>176</v>
      </c>
      <c r="G77" s="119"/>
      <c r="H77" s="96" t="s">
        <v>132</v>
      </c>
    </row>
    <row r="78" spans="1:8" x14ac:dyDescent="0.2">
      <c r="A78" s="150" t="s">
        <v>157</v>
      </c>
      <c r="B78" s="150"/>
      <c r="C78" s="150"/>
      <c r="D78" s="151" t="s">
        <v>159</v>
      </c>
      <c r="E78" s="151"/>
      <c r="F78" s="119" t="s">
        <v>111</v>
      </c>
      <c r="G78" s="119"/>
      <c r="H78" s="96" t="s">
        <v>160</v>
      </c>
    </row>
    <row r="79" spans="1:8" x14ac:dyDescent="0.2">
      <c r="A79" s="150" t="s">
        <v>157</v>
      </c>
      <c r="B79" s="150"/>
      <c r="C79" s="150"/>
      <c r="D79" s="151" t="s">
        <v>168</v>
      </c>
      <c r="E79" s="151"/>
      <c r="F79" s="119" t="s">
        <v>91</v>
      </c>
      <c r="G79" s="119"/>
      <c r="H79" s="96" t="s">
        <v>197</v>
      </c>
    </row>
    <row r="80" spans="1:8" x14ac:dyDescent="0.2">
      <c r="A80" s="150" t="s">
        <v>157</v>
      </c>
      <c r="B80" s="150"/>
      <c r="C80" s="150"/>
      <c r="D80" s="151" t="s">
        <v>161</v>
      </c>
      <c r="E80" s="151"/>
      <c r="F80" s="119" t="s">
        <v>91</v>
      </c>
      <c r="G80" s="119"/>
      <c r="H80" s="96" t="s">
        <v>243</v>
      </c>
    </row>
    <row r="81" spans="1:8" x14ac:dyDescent="0.2">
      <c r="A81" s="150" t="s">
        <v>155</v>
      </c>
      <c r="B81" s="150"/>
      <c r="C81" s="150"/>
      <c r="D81" s="151" t="s">
        <v>154</v>
      </c>
      <c r="E81" s="151"/>
      <c r="F81" s="119" t="s">
        <v>90</v>
      </c>
      <c r="G81" s="119"/>
      <c r="H81" s="96" t="s">
        <v>156</v>
      </c>
    </row>
    <row r="82" spans="1:8" x14ac:dyDescent="0.2">
      <c r="A82" s="150" t="s">
        <v>155</v>
      </c>
      <c r="B82" s="150"/>
      <c r="C82" s="150"/>
      <c r="D82" s="151" t="s">
        <v>200</v>
      </c>
      <c r="E82" s="151"/>
      <c r="F82" s="119" t="s">
        <v>201</v>
      </c>
      <c r="G82" s="119"/>
      <c r="H82" s="98" t="s">
        <v>202</v>
      </c>
    </row>
    <row r="83" spans="1:8" x14ac:dyDescent="0.2">
      <c r="B83" s="12"/>
      <c r="C83" s="8"/>
      <c r="D83" s="8"/>
      <c r="E83" s="8"/>
      <c r="F83" s="8"/>
      <c r="G83" s="8"/>
      <c r="H83" s="8"/>
    </row>
    <row r="84" spans="1:8" x14ac:dyDescent="0.2">
      <c r="B84" s="12"/>
      <c r="C84" s="8"/>
      <c r="D84" s="8"/>
      <c r="E84" s="8"/>
      <c r="F84" s="8"/>
      <c r="G84" s="8"/>
      <c r="H84" s="8"/>
    </row>
    <row r="85" spans="1:8" x14ac:dyDescent="0.2">
      <c r="B85" s="12"/>
      <c r="C85" s="8"/>
      <c r="D85" s="8"/>
      <c r="E85" s="8"/>
      <c r="F85" s="8"/>
      <c r="G85" s="8"/>
      <c r="H85" s="8"/>
    </row>
    <row r="86" spans="1:8" x14ac:dyDescent="0.2">
      <c r="B86" s="12"/>
      <c r="C86" s="8"/>
      <c r="D86" s="8"/>
      <c r="E86" s="8"/>
      <c r="F86" s="8"/>
      <c r="G86" s="8"/>
      <c r="H86" s="8"/>
    </row>
    <row r="87" spans="1:8" x14ac:dyDescent="0.2">
      <c r="B87" s="12"/>
      <c r="C87" s="8"/>
      <c r="D87" s="8"/>
      <c r="E87" s="8"/>
      <c r="F87" s="8"/>
      <c r="G87" s="8"/>
      <c r="H87" s="8"/>
    </row>
    <row r="88" spans="1:8" x14ac:dyDescent="0.2">
      <c r="B88" s="12"/>
      <c r="C88" s="8"/>
      <c r="D88" s="8"/>
      <c r="E88" s="8"/>
      <c r="F88" s="8"/>
      <c r="G88" s="8"/>
      <c r="H88" s="8"/>
    </row>
    <row r="89" spans="1:8" x14ac:dyDescent="0.2">
      <c r="B89" s="12"/>
      <c r="C89" s="8"/>
      <c r="D89" s="8"/>
      <c r="E89" s="8"/>
      <c r="F89" s="8"/>
      <c r="G89" s="8"/>
      <c r="H89" s="8"/>
    </row>
    <row r="90" spans="1:8" x14ac:dyDescent="0.2">
      <c r="B90" s="7"/>
      <c r="C90" s="8"/>
      <c r="D90" s="8"/>
      <c r="E90" s="8"/>
      <c r="F90" s="8"/>
      <c r="G90" s="8"/>
      <c r="H90" s="8"/>
    </row>
    <row r="91" spans="1:8" x14ac:dyDescent="0.2">
      <c r="B91" s="7"/>
      <c r="C91" s="8"/>
      <c r="D91" s="8"/>
      <c r="E91" s="8"/>
      <c r="F91" s="8"/>
      <c r="G91" s="8"/>
      <c r="H91" s="8"/>
    </row>
  </sheetData>
  <mergeCells count="104">
    <mergeCell ref="A1:H1"/>
    <mergeCell ref="D74:E74"/>
    <mergeCell ref="A67:C67"/>
    <mergeCell ref="D67:E67"/>
    <mergeCell ref="F67:G67"/>
    <mergeCell ref="A68:C68"/>
    <mergeCell ref="D68:E68"/>
    <mergeCell ref="F68:G68"/>
    <mergeCell ref="A70:C70"/>
    <mergeCell ref="A72:C72"/>
    <mergeCell ref="D55:E55"/>
    <mergeCell ref="F55:G55"/>
    <mergeCell ref="A58:C58"/>
    <mergeCell ref="D58:E58"/>
    <mergeCell ref="F58:G58"/>
    <mergeCell ref="A57:C57"/>
    <mergeCell ref="D57:E57"/>
    <mergeCell ref="D69:E69"/>
    <mergeCell ref="D70:E70"/>
    <mergeCell ref="H4:H5"/>
    <mergeCell ref="F4:G4"/>
    <mergeCell ref="A4:A5"/>
    <mergeCell ref="B4:B5"/>
    <mergeCell ref="C4:C5"/>
    <mergeCell ref="D4:D5"/>
    <mergeCell ref="E4:E5"/>
    <mergeCell ref="D80:E80"/>
    <mergeCell ref="F80:G80"/>
    <mergeCell ref="A78:C78"/>
    <mergeCell ref="D78:E78"/>
    <mergeCell ref="F78:G78"/>
    <mergeCell ref="F69:G69"/>
    <mergeCell ref="D75:E75"/>
    <mergeCell ref="F75:G75"/>
    <mergeCell ref="F74:G74"/>
    <mergeCell ref="A73:C73"/>
    <mergeCell ref="D73:E73"/>
    <mergeCell ref="F73:G73"/>
    <mergeCell ref="F76:G76"/>
    <mergeCell ref="A77:C77"/>
    <mergeCell ref="D77:E77"/>
    <mergeCell ref="F77:G77"/>
    <mergeCell ref="D72:E72"/>
    <mergeCell ref="F72:G72"/>
    <mergeCell ref="A74:C74"/>
    <mergeCell ref="F70:G70"/>
    <mergeCell ref="A71:C71"/>
    <mergeCell ref="D71:E71"/>
    <mergeCell ref="F71:G71"/>
    <mergeCell ref="A69:C69"/>
    <mergeCell ref="F57:G57"/>
    <mergeCell ref="A59:C59"/>
    <mergeCell ref="D59:E59"/>
    <mergeCell ref="F59:G59"/>
    <mergeCell ref="A60:C60"/>
    <mergeCell ref="D60:E60"/>
    <mergeCell ref="F60:G60"/>
    <mergeCell ref="F63:G63"/>
    <mergeCell ref="A64:C64"/>
    <mergeCell ref="A62:C62"/>
    <mergeCell ref="D62:E62"/>
    <mergeCell ref="F62:G62"/>
    <mergeCell ref="D64:E64"/>
    <mergeCell ref="F64:G64"/>
    <mergeCell ref="A82:C82"/>
    <mergeCell ref="D82:E82"/>
    <mergeCell ref="F82:G82"/>
    <mergeCell ref="A61:C61"/>
    <mergeCell ref="D61:E61"/>
    <mergeCell ref="F61:G61"/>
    <mergeCell ref="A65:C65"/>
    <mergeCell ref="D65:E65"/>
    <mergeCell ref="F65:G65"/>
    <mergeCell ref="A66:C66"/>
    <mergeCell ref="D66:E66"/>
    <mergeCell ref="F66:G66"/>
    <mergeCell ref="A63:C63"/>
    <mergeCell ref="D63:E63"/>
    <mergeCell ref="D81:E81"/>
    <mergeCell ref="F81:G81"/>
    <mergeCell ref="A75:C75"/>
    <mergeCell ref="A81:C81"/>
    <mergeCell ref="A76:C76"/>
    <mergeCell ref="D76:E76"/>
    <mergeCell ref="A79:C79"/>
    <mergeCell ref="D79:E79"/>
    <mergeCell ref="F79:G79"/>
    <mergeCell ref="A80:C80"/>
    <mergeCell ref="A2:H2"/>
    <mergeCell ref="A6:A20"/>
    <mergeCell ref="A40:A51"/>
    <mergeCell ref="A21:A39"/>
    <mergeCell ref="F56:G56"/>
    <mergeCell ref="D56:E56"/>
    <mergeCell ref="A56:C56"/>
    <mergeCell ref="D53:E53"/>
    <mergeCell ref="F53:G53"/>
    <mergeCell ref="A52:H52"/>
    <mergeCell ref="A53:C53"/>
    <mergeCell ref="A3:H3"/>
    <mergeCell ref="A54:C54"/>
    <mergeCell ref="D54:E54"/>
    <mergeCell ref="F54:G54"/>
    <mergeCell ref="A55:C55"/>
  </mergeCells>
  <pageMargins left="0.70866141732283461" right="0.70866141732283461" top="0.74803149606299213" bottom="1.1417322834645669" header="0.55118110236220474" footer="0.74803149606299213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abSelected="1" view="pageBreakPreview" topLeftCell="C1" zoomScaleNormal="100" zoomScaleSheetLayoutView="100" workbookViewId="0">
      <selection activeCell="H5" sqref="H5"/>
    </sheetView>
  </sheetViews>
  <sheetFormatPr defaultRowHeight="15" x14ac:dyDescent="0.25"/>
  <cols>
    <col min="1" max="19" width="13.7109375" customWidth="1"/>
  </cols>
  <sheetData>
    <row r="1" spans="1:18" x14ac:dyDescent="0.25">
      <c r="O1" s="159" t="s">
        <v>250</v>
      </c>
      <c r="P1" s="159"/>
      <c r="Q1" s="159"/>
      <c r="R1" s="159"/>
    </row>
    <row r="2" spans="1:18" ht="33.75" customHeight="1" x14ac:dyDescent="0.25">
      <c r="A2" s="163" t="s">
        <v>16</v>
      </c>
      <c r="B2" s="163"/>
      <c r="C2" s="163"/>
      <c r="D2" s="163"/>
      <c r="E2" s="163"/>
      <c r="F2" s="163"/>
      <c r="G2" s="163"/>
      <c r="H2" s="163"/>
      <c r="I2" s="163"/>
      <c r="J2" s="164"/>
      <c r="K2" s="164"/>
      <c r="L2" s="164"/>
      <c r="M2" s="164"/>
      <c r="N2" s="164"/>
      <c r="O2" s="164"/>
      <c r="P2" s="164"/>
      <c r="Q2" s="164"/>
      <c r="R2" s="164"/>
    </row>
    <row r="3" spans="1:18" ht="49.5" customHeight="1" x14ac:dyDescent="0.35">
      <c r="A3" s="165" t="s">
        <v>17</v>
      </c>
      <c r="B3" s="165"/>
      <c r="C3" s="165"/>
      <c r="D3" s="165"/>
      <c r="E3" s="165"/>
      <c r="F3" s="165"/>
      <c r="G3" s="165"/>
      <c r="H3" s="165"/>
      <c r="I3" s="165"/>
      <c r="J3" s="166"/>
      <c r="K3" s="166"/>
      <c r="L3" s="166"/>
      <c r="M3" s="166"/>
      <c r="N3" s="166"/>
      <c r="O3" s="166"/>
      <c r="P3" s="166"/>
      <c r="Q3" s="166"/>
      <c r="R3" s="166"/>
    </row>
    <row r="4" spans="1:18" ht="23.25" x14ac:dyDescent="0.35">
      <c r="A4" s="93"/>
      <c r="B4" s="93"/>
      <c r="C4" s="93"/>
      <c r="D4" s="93"/>
      <c r="E4" s="93"/>
      <c r="F4" s="93"/>
      <c r="G4" s="93"/>
      <c r="H4" s="93"/>
      <c r="I4" s="93"/>
      <c r="J4" s="94"/>
      <c r="K4" s="94"/>
      <c r="L4" s="94"/>
      <c r="M4" s="94"/>
      <c r="N4" s="94"/>
      <c r="O4" s="94"/>
      <c r="P4" s="94"/>
      <c r="Q4" s="94"/>
      <c r="R4" s="94"/>
    </row>
    <row r="5" spans="1:18" ht="58.5" customHeight="1" x14ac:dyDescent="0.35">
      <c r="A5" s="93"/>
      <c r="B5" s="93"/>
      <c r="C5" s="93"/>
      <c r="D5" s="93"/>
      <c r="E5" s="93"/>
      <c r="F5" s="93"/>
      <c r="G5" s="93"/>
      <c r="H5" s="93"/>
      <c r="I5" s="93"/>
      <c r="J5" s="94"/>
      <c r="K5" s="94"/>
      <c r="L5" s="94"/>
      <c r="M5" s="94"/>
      <c r="N5" s="94"/>
      <c r="O5" s="94"/>
      <c r="P5" s="94"/>
      <c r="Q5" s="94"/>
      <c r="R5" s="94"/>
    </row>
    <row r="7" spans="1:18" x14ac:dyDescent="0.25">
      <c r="F7" s="18" t="s">
        <v>18</v>
      </c>
      <c r="G7" s="18" t="s">
        <v>19</v>
      </c>
      <c r="H7" s="18" t="s">
        <v>20</v>
      </c>
      <c r="I7" s="18" t="s">
        <v>21</v>
      </c>
      <c r="J7" s="18" t="s">
        <v>22</v>
      </c>
      <c r="K7" s="18" t="s">
        <v>23</v>
      </c>
      <c r="L7" s="18" t="s">
        <v>24</v>
      </c>
      <c r="M7" s="18" t="s">
        <v>25</v>
      </c>
    </row>
    <row r="8" spans="1:18" s="5" customFormat="1" ht="12" x14ac:dyDescent="0.2">
      <c r="F8" s="4" t="s">
        <v>26</v>
      </c>
      <c r="G8" s="4" t="s">
        <v>26</v>
      </c>
      <c r="H8" s="4" t="s">
        <v>26</v>
      </c>
      <c r="I8" s="4" t="s">
        <v>26</v>
      </c>
      <c r="J8" s="4" t="s">
        <v>27</v>
      </c>
      <c r="K8" s="4" t="s">
        <v>6</v>
      </c>
      <c r="L8" s="4" t="s">
        <v>28</v>
      </c>
      <c r="M8" s="4" t="s">
        <v>29</v>
      </c>
    </row>
    <row r="9" spans="1:18" x14ac:dyDescent="0.25">
      <c r="F9" s="19"/>
      <c r="G9" s="19"/>
      <c r="H9" s="20"/>
      <c r="I9" s="21"/>
      <c r="J9" s="19"/>
      <c r="K9" s="19"/>
      <c r="L9" s="19"/>
      <c r="M9" s="19"/>
    </row>
    <row r="10" spans="1:18" s="18" customFormat="1" x14ac:dyDescent="0.25">
      <c r="A10" s="18" t="s">
        <v>30</v>
      </c>
      <c r="B10" s="18" t="s">
        <v>31</v>
      </c>
      <c r="C10" s="18" t="s">
        <v>32</v>
      </c>
      <c r="D10" s="18" t="s">
        <v>33</v>
      </c>
      <c r="E10" s="18" t="s">
        <v>34</v>
      </c>
      <c r="F10" s="22"/>
      <c r="G10" s="22"/>
      <c r="H10" s="23"/>
      <c r="I10" s="24"/>
      <c r="J10" s="22"/>
      <c r="K10" s="22"/>
      <c r="L10" s="22"/>
      <c r="M10" s="22"/>
      <c r="N10" s="18" t="s">
        <v>35</v>
      </c>
      <c r="O10" s="18" t="s">
        <v>36</v>
      </c>
      <c r="P10" s="18" t="s">
        <v>37</v>
      </c>
      <c r="Q10" s="25" t="s">
        <v>38</v>
      </c>
      <c r="R10" s="25" t="s">
        <v>39</v>
      </c>
    </row>
    <row r="11" spans="1:18" s="4" customFormat="1" ht="12" x14ac:dyDescent="0.2">
      <c r="A11" s="4" t="s">
        <v>29</v>
      </c>
      <c r="B11" s="4" t="s">
        <v>28</v>
      </c>
      <c r="C11" s="4" t="s">
        <v>26</v>
      </c>
      <c r="D11" s="4" t="s">
        <v>26</v>
      </c>
      <c r="E11" s="4" t="s">
        <v>26</v>
      </c>
      <c r="F11" s="26"/>
      <c r="G11" s="26"/>
      <c r="H11" s="27"/>
      <c r="I11" s="28"/>
      <c r="J11" s="26"/>
      <c r="K11" s="26"/>
      <c r="L11" s="26"/>
      <c r="M11" s="26"/>
      <c r="N11" s="4" t="s">
        <v>26</v>
      </c>
      <c r="O11" s="4" t="s">
        <v>26</v>
      </c>
      <c r="P11" s="4" t="s">
        <v>26</v>
      </c>
      <c r="Q11" s="4" t="s">
        <v>28</v>
      </c>
      <c r="R11" s="4" t="s">
        <v>29</v>
      </c>
    </row>
    <row r="12" spans="1:18" x14ac:dyDescent="0.25">
      <c r="A12" s="19"/>
      <c r="B12" s="19"/>
      <c r="C12" s="19"/>
      <c r="D12" s="19"/>
      <c r="E12" s="20"/>
      <c r="F12" s="29"/>
      <c r="G12" s="29"/>
      <c r="H12" s="30"/>
      <c r="I12" s="31"/>
      <c r="J12" s="29"/>
      <c r="K12" s="29"/>
      <c r="L12" s="29"/>
      <c r="M12" s="30"/>
      <c r="N12" s="19"/>
      <c r="O12" s="19"/>
      <c r="P12" s="19"/>
      <c r="Q12" s="19"/>
      <c r="R12" s="19"/>
    </row>
    <row r="13" spans="1:18" x14ac:dyDescent="0.25">
      <c r="A13" s="29"/>
      <c r="B13" s="29"/>
      <c r="C13" s="29"/>
      <c r="D13" s="29"/>
      <c r="E13" s="30"/>
      <c r="F13" s="32">
        <v>23.25</v>
      </c>
      <c r="G13" s="32">
        <v>15.66</v>
      </c>
      <c r="H13" s="33"/>
      <c r="I13" s="34">
        <v>32.880000000000003</v>
      </c>
      <c r="J13" s="32">
        <v>15.35</v>
      </c>
      <c r="K13" s="32">
        <v>15.43</v>
      </c>
      <c r="L13" s="32">
        <v>9.1199999999999992</v>
      </c>
      <c r="M13" s="33">
        <v>11.94</v>
      </c>
      <c r="N13" s="29"/>
      <c r="O13" s="29"/>
      <c r="P13" s="29"/>
      <c r="Q13" s="29"/>
      <c r="R13" s="29"/>
    </row>
    <row r="14" spans="1:18" x14ac:dyDescent="0.25">
      <c r="A14" s="29"/>
      <c r="B14" s="29"/>
      <c r="C14" s="29"/>
      <c r="D14" s="29"/>
      <c r="E14" s="29"/>
      <c r="N14" s="29"/>
      <c r="O14" s="29"/>
      <c r="P14" s="29"/>
      <c r="Q14" s="29"/>
      <c r="R14" s="29"/>
    </row>
    <row r="15" spans="1:18" x14ac:dyDescent="0.25">
      <c r="A15" s="32">
        <v>13.49</v>
      </c>
      <c r="B15" s="32">
        <v>10.88</v>
      </c>
      <c r="C15" s="32">
        <v>18.079999999999998</v>
      </c>
      <c r="D15" s="32">
        <v>16.309999999999999</v>
      </c>
      <c r="E15" s="32">
        <v>15.6</v>
      </c>
      <c r="L15" s="35" t="s">
        <v>40</v>
      </c>
      <c r="M15" t="s">
        <v>3</v>
      </c>
      <c r="N15" s="32">
        <v>13.14</v>
      </c>
      <c r="O15" s="32">
        <v>16.34</v>
      </c>
      <c r="P15" s="32">
        <v>19.260000000000002</v>
      </c>
      <c r="Q15" s="32">
        <v>13.64</v>
      </c>
      <c r="R15" s="32">
        <v>12.12</v>
      </c>
    </row>
    <row r="16" spans="1:18" x14ac:dyDescent="0.25">
      <c r="E16" s="21"/>
      <c r="G16" s="19"/>
      <c r="H16" s="19"/>
      <c r="I16" s="19"/>
      <c r="J16" s="19"/>
      <c r="K16" s="19"/>
      <c r="M16">
        <v>50.08</v>
      </c>
      <c r="N16" s="20"/>
      <c r="O16" s="36" t="s">
        <v>41</v>
      </c>
      <c r="P16" s="37" t="s">
        <v>3</v>
      </c>
      <c r="Q16" s="37"/>
      <c r="R16" s="21"/>
    </row>
    <row r="17" spans="1:18" x14ac:dyDescent="0.25">
      <c r="A17" s="38" t="s">
        <v>42</v>
      </c>
      <c r="E17" s="34">
        <v>13.62</v>
      </c>
      <c r="G17" s="29"/>
      <c r="H17" s="29"/>
      <c r="I17" s="29"/>
      <c r="J17" s="29"/>
      <c r="K17" s="29"/>
      <c r="N17" s="33"/>
      <c r="O17" s="39"/>
      <c r="P17" s="39"/>
      <c r="Q17" s="39">
        <v>21.68</v>
      </c>
      <c r="R17" s="34"/>
    </row>
    <row r="18" spans="1:18" x14ac:dyDescent="0.25">
      <c r="A18" s="19"/>
      <c r="B18" s="19"/>
      <c r="C18" s="19"/>
      <c r="D18" s="19"/>
      <c r="E18" s="19"/>
      <c r="F18" s="20"/>
      <c r="G18" s="29"/>
      <c r="H18" s="29"/>
      <c r="I18" s="29"/>
      <c r="J18" s="29"/>
      <c r="K18" s="29"/>
      <c r="L18" s="20"/>
      <c r="M18" s="37"/>
      <c r="N18" s="20"/>
      <c r="O18" s="37"/>
      <c r="P18" s="21"/>
      <c r="Q18" s="19"/>
      <c r="R18" s="19"/>
    </row>
    <row r="19" spans="1:18" x14ac:dyDescent="0.25">
      <c r="A19" s="29"/>
      <c r="B19" s="29"/>
      <c r="C19" s="29"/>
      <c r="D19" s="29"/>
      <c r="E19" s="29"/>
      <c r="F19" s="30"/>
      <c r="G19" s="29"/>
      <c r="H19" s="29"/>
      <c r="I19" s="29"/>
      <c r="J19" s="29"/>
      <c r="K19" s="29"/>
      <c r="L19" s="30"/>
      <c r="M19" s="40"/>
      <c r="N19" s="30"/>
      <c r="O19" s="40"/>
      <c r="P19" s="31"/>
      <c r="Q19" s="29"/>
      <c r="R19" s="29"/>
    </row>
    <row r="20" spans="1:18" x14ac:dyDescent="0.25">
      <c r="A20" s="29"/>
      <c r="B20" s="29"/>
      <c r="C20" s="29"/>
      <c r="D20" s="29"/>
      <c r="E20" s="29"/>
      <c r="F20" s="30">
        <v>12.33</v>
      </c>
      <c r="G20" s="32">
        <v>15.53</v>
      </c>
      <c r="H20" s="32">
        <v>14.9</v>
      </c>
      <c r="I20" s="32">
        <v>15.94</v>
      </c>
      <c r="J20" s="32">
        <v>14.85</v>
      </c>
      <c r="K20" s="32">
        <v>15.05</v>
      </c>
      <c r="L20" s="33"/>
      <c r="M20" s="39">
        <v>11.39</v>
      </c>
      <c r="N20" s="30"/>
      <c r="O20" s="40"/>
      <c r="P20" s="31"/>
      <c r="Q20" s="29"/>
      <c r="R20" s="29"/>
    </row>
    <row r="21" spans="1:18" x14ac:dyDescent="0.25">
      <c r="A21" s="32">
        <v>12.93</v>
      </c>
      <c r="B21" s="32">
        <v>12.93</v>
      </c>
      <c r="C21" s="32">
        <v>18.29</v>
      </c>
      <c r="D21" s="32">
        <v>14.54</v>
      </c>
      <c r="E21" s="33">
        <v>12.58</v>
      </c>
      <c r="F21" s="41" t="s">
        <v>25</v>
      </c>
      <c r="G21" s="41" t="s">
        <v>43</v>
      </c>
      <c r="H21" s="41" t="s">
        <v>44</v>
      </c>
      <c r="I21" s="41" t="s">
        <v>45</v>
      </c>
      <c r="J21" s="41" t="s">
        <v>46</v>
      </c>
      <c r="K21" s="41" t="s">
        <v>47</v>
      </c>
      <c r="L21" s="41" t="s">
        <v>48</v>
      </c>
      <c r="M21" s="18"/>
      <c r="N21" s="33"/>
      <c r="O21" s="39"/>
      <c r="P21" s="34">
        <v>44.69</v>
      </c>
      <c r="Q21" s="32">
        <v>14.54</v>
      </c>
      <c r="R21" s="32">
        <v>12.93</v>
      </c>
    </row>
    <row r="22" spans="1:18" s="18" customFormat="1" x14ac:dyDescent="0.25">
      <c r="A22" s="18" t="s">
        <v>49</v>
      </c>
      <c r="B22" s="18" t="s">
        <v>50</v>
      </c>
      <c r="C22" s="18" t="s">
        <v>51</v>
      </c>
      <c r="D22" s="18" t="s">
        <v>52</v>
      </c>
      <c r="E22" s="18" t="s">
        <v>53</v>
      </c>
      <c r="F22" s="4" t="s">
        <v>26</v>
      </c>
      <c r="G22" s="4" t="s">
        <v>26</v>
      </c>
      <c r="H22" s="4" t="s">
        <v>26</v>
      </c>
      <c r="I22" s="4" t="s">
        <v>26</v>
      </c>
      <c r="J22" s="4" t="s">
        <v>26</v>
      </c>
      <c r="K22" s="4" t="s">
        <v>26</v>
      </c>
      <c r="L22" s="4" t="s">
        <v>6</v>
      </c>
      <c r="M22" s="4"/>
      <c r="O22" s="18" t="s">
        <v>54</v>
      </c>
      <c r="Q22" s="18" t="s">
        <v>55</v>
      </c>
      <c r="R22" s="18" t="s">
        <v>56</v>
      </c>
    </row>
    <row r="23" spans="1:18" s="4" customFormat="1" ht="12" x14ac:dyDescent="0.2">
      <c r="A23" s="4" t="s">
        <v>26</v>
      </c>
      <c r="B23" s="4" t="s">
        <v>26</v>
      </c>
      <c r="C23" s="4" t="s">
        <v>26</v>
      </c>
      <c r="D23" s="4" t="s">
        <v>26</v>
      </c>
      <c r="E23" s="4" t="s">
        <v>26</v>
      </c>
      <c r="O23" s="4" t="s">
        <v>57</v>
      </c>
      <c r="Q23" s="4" t="s">
        <v>26</v>
      </c>
      <c r="R23" s="4" t="s">
        <v>26</v>
      </c>
    </row>
  </sheetData>
  <mergeCells count="3">
    <mergeCell ref="A2:R2"/>
    <mergeCell ref="A3:R3"/>
    <mergeCell ref="O1:R1"/>
  </mergeCells>
  <pageMargins left="0.62992125984251968" right="0.23622047244094491" top="0.74803149606299213" bottom="0.74803149606299213" header="0.31496062992125984" footer="0.31496062992125984"/>
  <pageSetup paperSize="9" scale="55" orientation="landscape" r:id="rId1"/>
  <colBreaks count="1" manualBreakCount="1">
    <brk id="18" min="1" max="2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"/>
  <sheetViews>
    <sheetView view="pageBreakPreview" zoomScale="73" zoomScaleNormal="100" zoomScaleSheetLayoutView="73" workbookViewId="0">
      <selection activeCell="D5" sqref="D5"/>
    </sheetView>
  </sheetViews>
  <sheetFormatPr defaultRowHeight="15" x14ac:dyDescent="0.25"/>
  <cols>
    <col min="4" max="4" width="15" customWidth="1"/>
    <col min="5" max="5" width="10.28515625" customWidth="1"/>
    <col min="6" max="6" width="10.140625" customWidth="1"/>
    <col min="7" max="7" width="5.85546875" customWidth="1"/>
    <col min="8" max="8" width="6.140625" customWidth="1"/>
    <col min="12" max="12" width="7.5703125" customWidth="1"/>
    <col min="13" max="13" width="5.5703125" customWidth="1"/>
    <col min="16" max="16" width="7.85546875" customWidth="1"/>
    <col min="17" max="17" width="11" customWidth="1"/>
    <col min="19" max="19" width="8" customWidth="1"/>
    <col min="21" max="21" width="7" customWidth="1"/>
    <col min="22" max="22" width="6.140625" customWidth="1"/>
  </cols>
  <sheetData>
    <row r="1" spans="1:31" x14ac:dyDescent="0.25">
      <c r="Y1" s="159" t="s">
        <v>249</v>
      </c>
      <c r="Z1" s="159"/>
      <c r="AA1" s="159"/>
      <c r="AB1" s="159"/>
      <c r="AC1" s="159"/>
    </row>
    <row r="2" spans="1:31" x14ac:dyDescent="0.25">
      <c r="A2" s="163" t="s">
        <v>16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</row>
    <row r="3" spans="1:31" ht="23.25" x14ac:dyDescent="0.35">
      <c r="A3" s="165" t="s">
        <v>58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</row>
    <row r="5" spans="1:31" x14ac:dyDescent="0.25">
      <c r="A5" s="18" t="s">
        <v>59</v>
      </c>
      <c r="D5" s="18" t="s">
        <v>30</v>
      </c>
      <c r="G5" s="35" t="s">
        <v>19</v>
      </c>
      <c r="I5" s="18" t="s">
        <v>20</v>
      </c>
      <c r="J5" s="35" t="s">
        <v>21</v>
      </c>
      <c r="M5" t="s">
        <v>22</v>
      </c>
      <c r="O5" s="18" t="s">
        <v>23</v>
      </c>
      <c r="P5" s="18" t="s">
        <v>24</v>
      </c>
      <c r="Q5" s="18" t="s">
        <v>25</v>
      </c>
      <c r="R5" s="18" t="s">
        <v>43</v>
      </c>
      <c r="T5" s="18" t="s">
        <v>54</v>
      </c>
      <c r="U5" s="18" t="s">
        <v>55</v>
      </c>
      <c r="X5" t="s">
        <v>60</v>
      </c>
      <c r="AB5" t="s">
        <v>61</v>
      </c>
    </row>
    <row r="6" spans="1:31" s="5" customFormat="1" x14ac:dyDescent="0.25">
      <c r="A6" s="4" t="s">
        <v>11</v>
      </c>
      <c r="D6" s="4" t="s">
        <v>2</v>
      </c>
      <c r="G6" s="167" t="s">
        <v>27</v>
      </c>
      <c r="H6" s="168"/>
      <c r="I6" s="4"/>
      <c r="J6" s="167" t="s">
        <v>11</v>
      </c>
      <c r="K6" s="168"/>
      <c r="L6" s="42"/>
      <c r="M6" s="4" t="s">
        <v>62</v>
      </c>
      <c r="N6" s="43"/>
      <c r="O6" s="4" t="s">
        <v>11</v>
      </c>
      <c r="P6" s="4" t="s">
        <v>63</v>
      </c>
      <c r="Q6" s="4" t="s">
        <v>11</v>
      </c>
      <c r="R6" s="4" t="s">
        <v>11</v>
      </c>
      <c r="S6" s="4"/>
      <c r="T6" s="4" t="s">
        <v>64</v>
      </c>
      <c r="U6" s="4" t="s">
        <v>6</v>
      </c>
      <c r="X6" s="5" t="s">
        <v>65</v>
      </c>
      <c r="AB6" s="5" t="s">
        <v>66</v>
      </c>
    </row>
    <row r="7" spans="1:31" x14ac:dyDescent="0.25">
      <c r="A7" s="20"/>
      <c r="B7" s="44">
        <v>3.7</v>
      </c>
      <c r="C7" s="20"/>
      <c r="D7" s="45">
        <v>10.199999999999999</v>
      </c>
      <c r="E7" s="37"/>
      <c r="F7" s="21"/>
      <c r="G7" s="20"/>
      <c r="H7" s="44">
        <v>2</v>
      </c>
      <c r="I7" s="46">
        <v>1.8</v>
      </c>
      <c r="J7" s="47"/>
      <c r="K7" s="48">
        <v>3.7</v>
      </c>
      <c r="L7" s="47"/>
      <c r="M7" s="48">
        <v>5.03</v>
      </c>
      <c r="N7" s="49"/>
      <c r="O7" s="46">
        <v>3.62</v>
      </c>
      <c r="P7" s="46">
        <v>2.81</v>
      </c>
      <c r="Q7" s="47">
        <v>2.52</v>
      </c>
      <c r="R7" s="47"/>
      <c r="S7" s="49">
        <v>3.72</v>
      </c>
      <c r="T7" s="20">
        <v>2.1</v>
      </c>
      <c r="U7" s="50">
        <v>2.06</v>
      </c>
      <c r="V7" s="49"/>
      <c r="W7" s="47"/>
      <c r="X7" s="48">
        <v>8.17</v>
      </c>
      <c r="Y7" s="48"/>
      <c r="Z7" s="49"/>
      <c r="AA7" s="47"/>
      <c r="AB7" s="48">
        <v>5.5</v>
      </c>
      <c r="AC7" s="49"/>
      <c r="AD7" s="51"/>
      <c r="AE7" s="51"/>
    </row>
    <row r="8" spans="1:31" ht="33" customHeight="1" x14ac:dyDescent="0.25">
      <c r="A8" s="52">
        <v>2.4</v>
      </c>
      <c r="B8" s="53"/>
      <c r="C8" s="30"/>
      <c r="D8" s="40"/>
      <c r="E8" s="40"/>
      <c r="F8" s="31"/>
      <c r="G8" s="52">
        <v>2</v>
      </c>
      <c r="H8" s="54" t="s">
        <v>27</v>
      </c>
      <c r="I8" s="55"/>
      <c r="J8" s="56"/>
      <c r="K8" s="57"/>
      <c r="L8" s="58"/>
      <c r="M8" s="57"/>
      <c r="N8" s="59"/>
      <c r="O8" s="55"/>
      <c r="P8" s="55"/>
      <c r="Q8" s="56"/>
      <c r="R8" s="56"/>
      <c r="S8" s="59"/>
      <c r="T8" s="30"/>
      <c r="U8" s="60">
        <v>3.46</v>
      </c>
      <c r="V8" s="59"/>
      <c r="W8" s="56"/>
      <c r="X8" s="57"/>
      <c r="Y8" s="57"/>
      <c r="Z8" s="59"/>
      <c r="AA8" s="56"/>
      <c r="AB8" s="57"/>
      <c r="AC8" s="59"/>
      <c r="AD8" s="51"/>
      <c r="AE8" s="51"/>
    </row>
    <row r="9" spans="1:31" x14ac:dyDescent="0.25">
      <c r="A9" s="33"/>
      <c r="B9" s="61">
        <f>A8*B7</f>
        <v>8.8800000000000008</v>
      </c>
      <c r="C9" s="30"/>
      <c r="D9" s="40"/>
      <c r="E9" s="40"/>
      <c r="F9" s="31"/>
      <c r="G9" s="33"/>
      <c r="H9" s="34">
        <f>G8*H7</f>
        <v>4</v>
      </c>
      <c r="I9" s="55"/>
      <c r="J9" s="56"/>
      <c r="K9" s="57"/>
      <c r="L9" s="56"/>
      <c r="M9" s="57"/>
      <c r="N9" s="59"/>
      <c r="O9" s="55"/>
      <c r="P9" s="55"/>
      <c r="Q9" s="56"/>
      <c r="R9" s="56"/>
      <c r="S9" s="59"/>
      <c r="T9" s="30"/>
      <c r="U9" s="30"/>
      <c r="V9" s="59"/>
      <c r="W9" s="56"/>
      <c r="X9" s="57"/>
      <c r="Y9" s="57"/>
      <c r="Z9" s="59"/>
      <c r="AA9" s="56"/>
      <c r="AB9" s="57"/>
      <c r="AC9" s="59"/>
      <c r="AD9" s="51"/>
      <c r="AE9" s="51"/>
    </row>
    <row r="10" spans="1:31" x14ac:dyDescent="0.25">
      <c r="A10" s="20" t="s">
        <v>67</v>
      </c>
      <c r="B10" s="44">
        <v>4</v>
      </c>
      <c r="C10" s="30"/>
      <c r="D10" s="40"/>
      <c r="E10" s="40"/>
      <c r="F10" s="31"/>
      <c r="G10" s="20" t="s">
        <v>18</v>
      </c>
      <c r="H10" s="44">
        <v>2</v>
      </c>
      <c r="I10" s="55"/>
      <c r="J10" s="56"/>
      <c r="K10" s="57"/>
      <c r="L10" s="56"/>
      <c r="M10" s="57"/>
      <c r="N10" s="59"/>
      <c r="O10" s="55"/>
      <c r="P10" s="55"/>
      <c r="Q10" s="56"/>
      <c r="R10" s="56"/>
      <c r="S10" s="59"/>
      <c r="T10" s="30"/>
      <c r="U10" s="62"/>
      <c r="V10" s="59"/>
      <c r="W10" s="56"/>
      <c r="X10" s="57"/>
      <c r="Y10" s="57"/>
      <c r="Z10" s="59"/>
      <c r="AA10" s="56"/>
      <c r="AB10" s="57"/>
      <c r="AC10" s="59"/>
      <c r="AD10" s="51"/>
      <c r="AE10" s="51"/>
    </row>
    <row r="11" spans="1:31" ht="29.25" customHeight="1" x14ac:dyDescent="0.25">
      <c r="A11" s="52">
        <v>1.7</v>
      </c>
      <c r="B11" s="53" t="s">
        <v>11</v>
      </c>
      <c r="C11" s="52">
        <v>6.2</v>
      </c>
      <c r="D11" s="40"/>
      <c r="E11" s="40"/>
      <c r="F11" s="31"/>
      <c r="G11" s="52">
        <v>2</v>
      </c>
      <c r="H11" s="54" t="s">
        <v>27</v>
      </c>
      <c r="I11" s="55" t="s">
        <v>68</v>
      </c>
      <c r="J11" s="56"/>
      <c r="K11" s="57"/>
      <c r="L11" s="60">
        <v>5.92</v>
      </c>
      <c r="M11" s="57"/>
      <c r="N11" s="59"/>
      <c r="O11" s="63">
        <v>5.93</v>
      </c>
      <c r="P11" s="63">
        <v>4.71</v>
      </c>
      <c r="Q11" s="60">
        <v>4.71</v>
      </c>
      <c r="R11" s="60">
        <v>2.76</v>
      </c>
      <c r="S11" s="59"/>
      <c r="T11" s="60">
        <v>3.95</v>
      </c>
      <c r="U11" s="60"/>
      <c r="V11" s="59"/>
      <c r="W11" s="60">
        <v>6.03</v>
      </c>
      <c r="X11" s="64"/>
      <c r="Y11" s="64"/>
      <c r="Z11" s="65"/>
      <c r="AA11" s="60">
        <v>5.9</v>
      </c>
      <c r="AB11" s="57"/>
      <c r="AC11" s="59"/>
      <c r="AD11" s="51"/>
      <c r="AE11" s="51"/>
    </row>
    <row r="12" spans="1:31" x14ac:dyDescent="0.25">
      <c r="A12" s="33"/>
      <c r="B12" s="61">
        <f>A11*B10</f>
        <v>6.8</v>
      </c>
      <c r="C12" s="30"/>
      <c r="D12" s="40"/>
      <c r="E12" s="40"/>
      <c r="F12" s="31"/>
      <c r="G12" s="33"/>
      <c r="H12" s="34">
        <f>G11*H10</f>
        <v>4</v>
      </c>
      <c r="I12" s="55" t="s">
        <v>3</v>
      </c>
      <c r="J12" s="56"/>
      <c r="K12" s="57"/>
      <c r="L12" s="56"/>
      <c r="M12" s="57"/>
      <c r="N12" s="59"/>
      <c r="O12" s="55"/>
      <c r="P12" s="55"/>
      <c r="Q12" s="56"/>
      <c r="R12" s="56"/>
      <c r="S12" s="59"/>
      <c r="T12" s="30"/>
      <c r="U12" s="56"/>
      <c r="V12" s="59"/>
      <c r="W12" s="56"/>
      <c r="X12" s="57"/>
      <c r="Y12" s="57"/>
      <c r="Z12" s="59"/>
      <c r="AA12" s="56"/>
      <c r="AB12" s="57"/>
      <c r="AC12" s="59"/>
      <c r="AD12" s="51"/>
      <c r="AE12" s="51"/>
    </row>
    <row r="13" spans="1:31" ht="45" x14ac:dyDescent="0.25">
      <c r="A13" s="66" t="s">
        <v>69</v>
      </c>
      <c r="B13" s="67">
        <v>7.3</v>
      </c>
      <c r="C13" s="30"/>
      <c r="D13" s="40"/>
      <c r="E13" s="40"/>
      <c r="F13" s="40"/>
      <c r="G13" s="68" t="s">
        <v>70</v>
      </c>
      <c r="H13" s="67">
        <v>4.1500000000000004</v>
      </c>
      <c r="I13" s="63">
        <v>4.45</v>
      </c>
      <c r="J13" s="60">
        <v>3.95</v>
      </c>
      <c r="K13" s="57"/>
      <c r="L13" s="69"/>
      <c r="M13" s="70"/>
      <c r="N13" s="71">
        <f>M7*L11</f>
        <v>29.7776</v>
      </c>
      <c r="O13" s="72">
        <f>O7*O11</f>
        <v>21.4666</v>
      </c>
      <c r="P13" s="72">
        <f>P7*P11</f>
        <v>13.235100000000001</v>
      </c>
      <c r="Q13" s="73">
        <f>Q7*Q11</f>
        <v>11.869199999999999</v>
      </c>
      <c r="R13" s="73"/>
      <c r="S13" s="74">
        <f>R11*S7</f>
        <v>10.267199999999999</v>
      </c>
      <c r="T13" s="33">
        <f>T7*T11</f>
        <v>8.2949999999999999</v>
      </c>
      <c r="U13" s="73">
        <f>U7*U8</f>
        <v>7.1276000000000002</v>
      </c>
      <c r="V13" s="74"/>
      <c r="W13" s="56"/>
      <c r="X13" s="57"/>
      <c r="Y13" s="57"/>
      <c r="Z13" s="59"/>
      <c r="AA13" s="56"/>
      <c r="AB13" s="57"/>
      <c r="AC13" s="59"/>
      <c r="AD13" s="51"/>
      <c r="AE13" s="51"/>
    </row>
    <row r="14" spans="1:31" ht="30" customHeight="1" x14ac:dyDescent="0.25">
      <c r="A14" s="52">
        <v>2</v>
      </c>
      <c r="B14" s="53" t="s">
        <v>11</v>
      </c>
      <c r="C14" s="30"/>
      <c r="D14" s="40"/>
      <c r="E14" s="40"/>
      <c r="F14" s="40">
        <f>D7*C11</f>
        <v>63.239999999999995</v>
      </c>
      <c r="G14" s="52">
        <v>0.9</v>
      </c>
      <c r="H14" s="31"/>
      <c r="I14" s="55"/>
      <c r="J14" s="56"/>
      <c r="K14" s="59"/>
      <c r="L14" s="60">
        <v>1.1599999999999999</v>
      </c>
      <c r="M14" s="57"/>
      <c r="N14" s="57"/>
      <c r="O14" s="51"/>
      <c r="P14" s="75">
        <v>12.72</v>
      </c>
      <c r="Q14" s="51"/>
      <c r="R14" s="76" t="s">
        <v>39</v>
      </c>
      <c r="S14" s="51"/>
      <c r="T14" s="37"/>
      <c r="U14" s="47" t="s">
        <v>56</v>
      </c>
      <c r="V14" s="49">
        <v>2.02</v>
      </c>
      <c r="W14" s="56"/>
      <c r="X14" s="57"/>
      <c r="Y14" s="57"/>
      <c r="Z14" s="59">
        <f>X7*W11</f>
        <v>49.265100000000004</v>
      </c>
      <c r="AA14" s="56"/>
      <c r="AB14" s="57"/>
      <c r="AC14" s="59">
        <f>AB7*AA11</f>
        <v>32.450000000000003</v>
      </c>
      <c r="AD14" s="51"/>
      <c r="AE14" s="51"/>
    </row>
    <row r="15" spans="1:31" ht="27" customHeight="1" x14ac:dyDescent="0.25">
      <c r="A15" s="30"/>
      <c r="B15" s="77">
        <f>A14*B13</f>
        <v>14.6</v>
      </c>
      <c r="C15" s="33"/>
      <c r="D15" s="39"/>
      <c r="E15" s="39"/>
      <c r="F15" s="39"/>
      <c r="G15" s="33"/>
      <c r="H15" s="61">
        <f>H13*G14</f>
        <v>3.7350000000000003</v>
      </c>
      <c r="I15" s="72">
        <f>I13*I7</f>
        <v>8.01</v>
      </c>
      <c r="J15" s="73"/>
      <c r="K15" s="74">
        <f>J13*K7</f>
        <v>14.615000000000002</v>
      </c>
      <c r="L15" s="73"/>
      <c r="M15" s="57"/>
      <c r="N15" s="70"/>
      <c r="O15" s="51"/>
      <c r="P15" s="51"/>
      <c r="Q15" s="51"/>
      <c r="R15" s="51" t="s">
        <v>3</v>
      </c>
      <c r="S15" s="51"/>
      <c r="T15" s="39">
        <f>L14*P14</f>
        <v>14.7552</v>
      </c>
      <c r="U15" s="78">
        <v>1.21</v>
      </c>
      <c r="V15" s="74">
        <f>V14*U15</f>
        <v>2.4441999999999999</v>
      </c>
      <c r="W15" s="73"/>
      <c r="X15" s="70"/>
      <c r="Y15" s="70"/>
      <c r="Z15" s="74"/>
      <c r="AA15" s="73"/>
      <c r="AB15" s="70"/>
      <c r="AC15" s="74"/>
      <c r="AD15" s="51"/>
      <c r="AE15" s="51"/>
    </row>
    <row r="16" spans="1:31" x14ac:dyDescent="0.25">
      <c r="A16" s="20" t="s">
        <v>31</v>
      </c>
      <c r="B16" s="37" t="s">
        <v>3</v>
      </c>
      <c r="C16" s="45">
        <v>8.6</v>
      </c>
      <c r="D16" s="21"/>
      <c r="E16" s="79">
        <v>2.4</v>
      </c>
      <c r="F16" s="79">
        <v>3</v>
      </c>
      <c r="G16" s="30"/>
      <c r="H16" s="77">
        <v>2</v>
      </c>
      <c r="I16" s="20" t="s">
        <v>71</v>
      </c>
      <c r="J16" s="80">
        <v>2.54</v>
      </c>
      <c r="K16" s="20"/>
      <c r="L16" s="21">
        <v>4.07</v>
      </c>
      <c r="M16" s="20"/>
      <c r="N16" s="49">
        <v>2.7</v>
      </c>
      <c r="O16" s="81">
        <v>2.4</v>
      </c>
      <c r="P16" s="81">
        <v>1.4</v>
      </c>
      <c r="Q16" s="81">
        <v>3.7</v>
      </c>
      <c r="R16" s="50">
        <v>1.47</v>
      </c>
      <c r="S16" s="50">
        <v>3.95</v>
      </c>
      <c r="T16" s="21"/>
      <c r="U16" s="57">
        <v>1.96</v>
      </c>
      <c r="V16" s="51"/>
      <c r="W16" s="46">
        <v>1.27</v>
      </c>
      <c r="X16" s="46">
        <v>2.34</v>
      </c>
      <c r="Y16" s="46">
        <v>2.0299999999999998</v>
      </c>
      <c r="Z16" s="46">
        <v>2.02</v>
      </c>
      <c r="AA16" s="47"/>
      <c r="AB16" s="48">
        <v>4.3499999999999996</v>
      </c>
      <c r="AC16" s="49"/>
      <c r="AD16" s="51"/>
      <c r="AE16" s="51"/>
    </row>
    <row r="17" spans="1:31" ht="36.75" customHeight="1" x14ac:dyDescent="0.25">
      <c r="A17" s="52">
        <v>2</v>
      </c>
      <c r="B17" s="40"/>
      <c r="C17" s="40"/>
      <c r="D17" s="31"/>
      <c r="E17" s="82"/>
      <c r="F17" s="82"/>
      <c r="G17" s="52">
        <v>10.7</v>
      </c>
      <c r="H17" s="31"/>
      <c r="I17" s="38" t="s">
        <v>3</v>
      </c>
      <c r="J17" s="31"/>
      <c r="K17" s="60">
        <v>5.15</v>
      </c>
      <c r="L17" s="31"/>
      <c r="M17" s="30"/>
      <c r="N17" s="31"/>
      <c r="O17" s="55"/>
      <c r="P17" s="55"/>
      <c r="Q17" s="55"/>
      <c r="R17" s="56"/>
      <c r="S17" s="56"/>
      <c r="T17" s="31"/>
      <c r="U17" s="57"/>
      <c r="V17" s="83">
        <v>1.8</v>
      </c>
      <c r="W17" s="55"/>
      <c r="X17" s="55"/>
      <c r="Y17" s="55"/>
      <c r="Z17" s="55"/>
      <c r="AA17" s="84">
        <v>2.17</v>
      </c>
      <c r="AB17" s="51"/>
      <c r="AC17" s="59"/>
      <c r="AD17" s="51"/>
      <c r="AE17" s="51"/>
    </row>
    <row r="18" spans="1:31" x14ac:dyDescent="0.25">
      <c r="A18" s="33"/>
      <c r="B18" s="39"/>
      <c r="C18" s="39"/>
      <c r="D18" s="34">
        <f>A17*C16</f>
        <v>17.2</v>
      </c>
      <c r="E18" s="82"/>
      <c r="F18" s="82"/>
      <c r="G18" s="30"/>
      <c r="H18" s="31"/>
      <c r="I18" s="79">
        <v>0.9</v>
      </c>
      <c r="J18" s="59"/>
      <c r="K18" s="30"/>
      <c r="L18" s="31"/>
      <c r="M18" s="19">
        <v>1.32</v>
      </c>
      <c r="N18" s="31"/>
      <c r="O18" s="55"/>
      <c r="P18" s="55"/>
      <c r="Q18" s="55"/>
      <c r="R18" s="56"/>
      <c r="S18" s="56"/>
      <c r="T18" s="31"/>
      <c r="U18" s="57"/>
      <c r="V18" s="56"/>
      <c r="W18" s="55"/>
      <c r="X18" s="55"/>
      <c r="Y18" s="55"/>
      <c r="Z18" s="55"/>
      <c r="AA18" s="73"/>
      <c r="AB18" s="51"/>
      <c r="AC18" s="74"/>
      <c r="AD18" s="51"/>
      <c r="AE18" s="51"/>
    </row>
    <row r="19" spans="1:31" x14ac:dyDescent="0.25">
      <c r="A19" s="79">
        <v>0.9</v>
      </c>
      <c r="B19" s="79">
        <v>1.4</v>
      </c>
      <c r="C19" s="79">
        <v>2</v>
      </c>
      <c r="D19" s="85">
        <v>4</v>
      </c>
      <c r="E19" s="82"/>
      <c r="F19" s="82"/>
      <c r="G19" s="30"/>
      <c r="H19" s="31"/>
      <c r="I19" s="29"/>
      <c r="J19" s="59"/>
      <c r="K19" s="30"/>
      <c r="L19" s="31"/>
      <c r="M19" s="29"/>
      <c r="N19" s="31"/>
      <c r="O19" s="55"/>
      <c r="P19" s="55"/>
      <c r="Q19" s="55"/>
      <c r="R19" s="56"/>
      <c r="S19" s="56"/>
      <c r="T19" s="31"/>
      <c r="U19" s="57"/>
      <c r="V19" s="56"/>
      <c r="W19" s="55"/>
      <c r="X19" s="55"/>
      <c r="Y19" s="55"/>
      <c r="Z19" s="56"/>
      <c r="AA19" s="49"/>
      <c r="AB19" s="51"/>
      <c r="AC19" s="46">
        <v>0.84</v>
      </c>
      <c r="AD19" s="51"/>
      <c r="AE19" s="51"/>
    </row>
    <row r="20" spans="1:31" ht="30" customHeight="1" x14ac:dyDescent="0.25">
      <c r="A20" s="86">
        <v>1.8</v>
      </c>
      <c r="B20" s="86">
        <v>2.8</v>
      </c>
      <c r="C20" s="86">
        <v>1.8</v>
      </c>
      <c r="D20" s="52">
        <v>1.8</v>
      </c>
      <c r="E20" s="86">
        <v>4</v>
      </c>
      <c r="F20" s="86">
        <v>4.3</v>
      </c>
      <c r="G20" s="30"/>
      <c r="H20" s="31"/>
      <c r="I20" s="86">
        <v>2.5299999999999998</v>
      </c>
      <c r="J20" s="87">
        <v>3.93</v>
      </c>
      <c r="K20" s="30"/>
      <c r="L20" s="31"/>
      <c r="M20" s="63">
        <v>1.65</v>
      </c>
      <c r="N20" s="87">
        <v>3.95</v>
      </c>
      <c r="O20" s="63">
        <v>2.9</v>
      </c>
      <c r="P20" s="63">
        <v>3.95</v>
      </c>
      <c r="Q20" s="63">
        <v>3.95</v>
      </c>
      <c r="R20" s="60">
        <v>4.34</v>
      </c>
      <c r="S20" s="60">
        <v>5.5</v>
      </c>
      <c r="T20" s="31"/>
      <c r="U20" s="64">
        <v>5.5</v>
      </c>
      <c r="V20" s="60">
        <v>3.92</v>
      </c>
      <c r="W20" s="63">
        <v>3.96</v>
      </c>
      <c r="X20" s="63">
        <v>3.96</v>
      </c>
      <c r="Y20" s="63">
        <v>3.98</v>
      </c>
      <c r="Z20" s="84">
        <v>3.98</v>
      </c>
      <c r="AA20" s="59"/>
      <c r="AB20" s="76">
        <v>1.43</v>
      </c>
      <c r="AC20" s="63">
        <v>1.68</v>
      </c>
      <c r="AD20" s="51"/>
      <c r="AE20" s="51"/>
    </row>
    <row r="21" spans="1:31" ht="26.25" customHeight="1" x14ac:dyDescent="0.25">
      <c r="A21" s="32">
        <f>A20*A19</f>
        <v>1.62</v>
      </c>
      <c r="B21" s="32">
        <f>B20*B19</f>
        <v>3.9199999999999995</v>
      </c>
      <c r="C21" s="32">
        <f>C20*C19</f>
        <v>3.6</v>
      </c>
      <c r="D21" s="33">
        <f>D20*D19</f>
        <v>7.2</v>
      </c>
      <c r="E21" s="88">
        <f>E20*E16</f>
        <v>9.6</v>
      </c>
      <c r="F21" s="88">
        <f>F20*F16</f>
        <v>12.899999999999999</v>
      </c>
      <c r="G21" s="33"/>
      <c r="H21" s="34">
        <f>G17*H16</f>
        <v>21.4</v>
      </c>
      <c r="I21" s="72">
        <f>I20*I18</f>
        <v>2.2769999999999997</v>
      </c>
      <c r="J21" s="72">
        <f>J16*J20-I21</f>
        <v>7.7052000000000014</v>
      </c>
      <c r="K21" s="33"/>
      <c r="L21" s="74">
        <f>K17*L16</f>
        <v>20.960500000000003</v>
      </c>
      <c r="M21" s="32">
        <f>M18*M20</f>
        <v>2.1779999999999999</v>
      </c>
      <c r="N21" s="74">
        <f>N16*N20-M21</f>
        <v>8.4870000000000019</v>
      </c>
      <c r="O21" s="72">
        <f>O16*O20</f>
        <v>6.96</v>
      </c>
      <c r="P21" s="72">
        <f>P16*P20</f>
        <v>5.53</v>
      </c>
      <c r="Q21" s="72">
        <f t="shared" ref="Q21:R21" si="0">Q16*Q20</f>
        <v>14.615000000000002</v>
      </c>
      <c r="R21" s="73">
        <f t="shared" si="0"/>
        <v>6.3797999999999995</v>
      </c>
      <c r="S21" s="73"/>
      <c r="T21" s="34">
        <f>S16*S20</f>
        <v>21.725000000000001</v>
      </c>
      <c r="U21" s="72">
        <f>U20*U16+(U20-V20)*V17</f>
        <v>13.623999999999999</v>
      </c>
      <c r="V21" s="73">
        <f>V17*V20</f>
        <v>7.056</v>
      </c>
      <c r="W21" s="72">
        <f>W16*W20</f>
        <v>5.0292000000000003</v>
      </c>
      <c r="X21" s="72">
        <f>X16*X20</f>
        <v>9.2663999999999991</v>
      </c>
      <c r="Y21" s="72">
        <f>Y16*Y20</f>
        <v>8.0793999999999997</v>
      </c>
      <c r="Z21" s="73">
        <v>4.01</v>
      </c>
      <c r="AA21" s="74">
        <f>Z16*Z20+(Z21-Z16)*(Y20-AC20)</f>
        <v>12.616599999999998</v>
      </c>
      <c r="AB21" s="72">
        <f>AA17*AB16+AB20*AC20</f>
        <v>11.841899999999999</v>
      </c>
      <c r="AC21" s="72">
        <f>AC19*AC20</f>
        <v>1.4111999999999998</v>
      </c>
      <c r="AD21" s="51"/>
      <c r="AE21" s="51"/>
    </row>
    <row r="22" spans="1:31" s="4" customFormat="1" ht="12" x14ac:dyDescent="0.2">
      <c r="A22" s="4" t="s">
        <v>32</v>
      </c>
      <c r="B22" s="4" t="s">
        <v>33</v>
      </c>
      <c r="C22" s="4" t="s">
        <v>34</v>
      </c>
      <c r="D22" s="4" t="s">
        <v>49</v>
      </c>
      <c r="E22" s="4" t="s">
        <v>50</v>
      </c>
      <c r="F22" s="4" t="s">
        <v>51</v>
      </c>
      <c r="G22" s="42" t="s">
        <v>52</v>
      </c>
      <c r="I22" s="4" t="s">
        <v>45</v>
      </c>
      <c r="J22" s="4" t="s">
        <v>44</v>
      </c>
      <c r="K22" s="42" t="s">
        <v>46</v>
      </c>
      <c r="M22" s="4" t="s">
        <v>47</v>
      </c>
      <c r="N22" s="4" t="s">
        <v>48</v>
      </c>
      <c r="O22" s="4" t="s">
        <v>40</v>
      </c>
      <c r="P22" s="4" t="s">
        <v>35</v>
      </c>
      <c r="Q22" s="4" t="s">
        <v>36</v>
      </c>
      <c r="R22" s="4" t="s">
        <v>37</v>
      </c>
      <c r="S22" s="4" t="s">
        <v>38</v>
      </c>
      <c r="U22" s="89" t="s">
        <v>41</v>
      </c>
      <c r="V22" s="90" t="s">
        <v>72</v>
      </c>
      <c r="W22" s="90" t="s">
        <v>73</v>
      </c>
      <c r="X22" s="90" t="s">
        <v>74</v>
      </c>
      <c r="Y22" s="90" t="s">
        <v>75</v>
      </c>
      <c r="Z22" s="91" t="s">
        <v>76</v>
      </c>
      <c r="AA22" s="90"/>
      <c r="AB22" s="90" t="s">
        <v>77</v>
      </c>
      <c r="AC22" s="90" t="s">
        <v>78</v>
      </c>
      <c r="AD22" s="90"/>
      <c r="AE22" s="90"/>
    </row>
    <row r="23" spans="1:31" s="4" customFormat="1" ht="12" x14ac:dyDescent="0.2">
      <c r="A23" s="4" t="s">
        <v>4</v>
      </c>
      <c r="B23" s="4" t="s">
        <v>3</v>
      </c>
      <c r="C23" s="4" t="s">
        <v>15</v>
      </c>
      <c r="D23" s="4" t="s">
        <v>15</v>
      </c>
      <c r="E23" s="4" t="s">
        <v>15</v>
      </c>
      <c r="F23" s="4" t="s">
        <v>15</v>
      </c>
      <c r="G23" s="92" t="s">
        <v>15</v>
      </c>
      <c r="I23" s="4" t="s">
        <v>4</v>
      </c>
      <c r="J23" s="4" t="s">
        <v>3</v>
      </c>
      <c r="K23" s="42" t="s">
        <v>79</v>
      </c>
      <c r="M23" s="4" t="s">
        <v>80</v>
      </c>
      <c r="N23" s="4" t="s">
        <v>81</v>
      </c>
      <c r="O23" s="4" t="s">
        <v>63</v>
      </c>
      <c r="P23" s="4" t="s">
        <v>4</v>
      </c>
      <c r="Q23" s="4" t="s">
        <v>11</v>
      </c>
      <c r="R23" s="4" t="s">
        <v>3</v>
      </c>
      <c r="S23" s="4" t="s">
        <v>11</v>
      </c>
      <c r="U23" s="4" t="s">
        <v>6</v>
      </c>
      <c r="V23" s="4" t="s">
        <v>6</v>
      </c>
      <c r="W23" s="4" t="s">
        <v>4</v>
      </c>
      <c r="X23" s="4" t="s">
        <v>82</v>
      </c>
      <c r="Y23" s="4" t="s">
        <v>27</v>
      </c>
      <c r="Z23" s="42" t="s">
        <v>83</v>
      </c>
      <c r="AB23" s="4" t="s">
        <v>3</v>
      </c>
      <c r="AC23" s="4" t="s">
        <v>4</v>
      </c>
    </row>
  </sheetData>
  <mergeCells count="5">
    <mergeCell ref="G6:H6"/>
    <mergeCell ref="J6:K6"/>
    <mergeCell ref="A2:AC2"/>
    <mergeCell ref="A3:AC3"/>
    <mergeCell ref="Y1:AC1"/>
  </mergeCells>
  <pageMargins left="0.25" right="0.25" top="0.75" bottom="0.75" header="0.3" footer="0.3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sqref="A1:G1"/>
    </sheetView>
  </sheetViews>
  <sheetFormatPr defaultRowHeight="15" x14ac:dyDescent="0.25"/>
  <cols>
    <col min="1" max="1" width="12.42578125" customWidth="1"/>
    <col min="2" max="2" width="14.7109375" customWidth="1"/>
    <col min="3" max="3" width="19.42578125" customWidth="1"/>
    <col min="4" max="4" width="9.85546875" customWidth="1"/>
    <col min="5" max="5" width="13.42578125" customWidth="1"/>
    <col min="6" max="6" width="15.85546875" customWidth="1"/>
  </cols>
  <sheetData>
    <row r="1" spans="1:7" x14ac:dyDescent="0.25">
      <c r="A1" s="159" t="s">
        <v>231</v>
      </c>
      <c r="B1" s="159"/>
      <c r="C1" s="159"/>
      <c r="D1" s="159"/>
      <c r="E1" s="159"/>
      <c r="F1" s="159"/>
      <c r="G1" s="159"/>
    </row>
    <row r="2" spans="1:7" x14ac:dyDescent="0.25">
      <c r="A2" s="127" t="s">
        <v>5</v>
      </c>
      <c r="B2" s="127"/>
      <c r="C2" s="128"/>
      <c r="D2" s="128"/>
      <c r="E2" s="128"/>
      <c r="F2" s="128"/>
      <c r="G2" s="128"/>
    </row>
    <row r="3" spans="1:7" ht="15.75" x14ac:dyDescent="0.25">
      <c r="A3" s="129" t="s">
        <v>206</v>
      </c>
      <c r="B3" s="130"/>
      <c r="C3" s="130"/>
      <c r="D3" s="130"/>
      <c r="E3" s="130"/>
      <c r="F3" s="130"/>
      <c r="G3" s="130"/>
    </row>
    <row r="4" spans="1:7" ht="34.5" customHeight="1" x14ac:dyDescent="0.25">
      <c r="A4" s="106" t="s">
        <v>207</v>
      </c>
      <c r="B4" s="106" t="s">
        <v>216</v>
      </c>
      <c r="C4" s="14" t="s">
        <v>208</v>
      </c>
      <c r="D4" s="14" t="s">
        <v>209</v>
      </c>
      <c r="E4" s="14" t="s">
        <v>210</v>
      </c>
      <c r="F4" s="170" t="s">
        <v>214</v>
      </c>
      <c r="G4" s="171"/>
    </row>
    <row r="5" spans="1:7" ht="40.5" customHeight="1" x14ac:dyDescent="0.25">
      <c r="A5" s="106" t="s">
        <v>211</v>
      </c>
      <c r="B5" s="106" t="s">
        <v>4</v>
      </c>
      <c r="C5" s="14" t="s">
        <v>212</v>
      </c>
      <c r="D5" s="14" t="s">
        <v>213</v>
      </c>
      <c r="E5" s="108">
        <v>30</v>
      </c>
      <c r="F5" s="170" t="s">
        <v>215</v>
      </c>
      <c r="G5" s="171"/>
    </row>
    <row r="6" spans="1:7" ht="36" x14ac:dyDescent="0.25">
      <c r="A6" s="106" t="s">
        <v>217</v>
      </c>
      <c r="B6" s="106" t="s">
        <v>218</v>
      </c>
      <c r="C6" s="14" t="s">
        <v>219</v>
      </c>
      <c r="D6" s="14" t="s">
        <v>213</v>
      </c>
      <c r="E6" s="108">
        <v>30</v>
      </c>
      <c r="F6" s="170" t="s">
        <v>215</v>
      </c>
      <c r="G6" s="171"/>
    </row>
    <row r="7" spans="1:7" ht="15.75" x14ac:dyDescent="0.25">
      <c r="A7" s="129" t="s">
        <v>220</v>
      </c>
      <c r="B7" s="130"/>
      <c r="C7" s="130"/>
      <c r="D7" s="130"/>
      <c r="E7" s="130"/>
      <c r="F7" s="130"/>
      <c r="G7" s="130"/>
    </row>
    <row r="8" spans="1:7" ht="24" x14ac:dyDescent="0.25">
      <c r="A8" s="106" t="s">
        <v>207</v>
      </c>
      <c r="B8" s="106" t="s">
        <v>216</v>
      </c>
      <c r="C8" s="14" t="s">
        <v>208</v>
      </c>
      <c r="D8" s="14" t="s">
        <v>209</v>
      </c>
      <c r="E8" s="14" t="s">
        <v>210</v>
      </c>
      <c r="F8" s="170" t="s">
        <v>214</v>
      </c>
      <c r="G8" s="171"/>
    </row>
    <row r="9" spans="1:7" ht="36" x14ac:dyDescent="0.25">
      <c r="A9" s="106" t="s">
        <v>221</v>
      </c>
      <c r="B9" s="106" t="s">
        <v>4</v>
      </c>
      <c r="C9" s="14" t="s">
        <v>222</v>
      </c>
      <c r="D9" s="14" t="s">
        <v>213</v>
      </c>
      <c r="E9" s="108">
        <v>25</v>
      </c>
      <c r="F9" s="170" t="s">
        <v>215</v>
      </c>
      <c r="G9" s="171"/>
    </row>
    <row r="10" spans="1:7" ht="36" x14ac:dyDescent="0.25">
      <c r="A10" s="106">
        <v>44</v>
      </c>
      <c r="B10" s="106" t="s">
        <v>223</v>
      </c>
      <c r="C10" s="14" t="s">
        <v>222</v>
      </c>
      <c r="D10" s="14" t="s">
        <v>213</v>
      </c>
      <c r="E10" s="108" t="s">
        <v>224</v>
      </c>
      <c r="F10" s="170" t="s">
        <v>215</v>
      </c>
      <c r="G10" s="171"/>
    </row>
  </sheetData>
  <mergeCells count="10">
    <mergeCell ref="A1:G1"/>
    <mergeCell ref="A7:G7"/>
    <mergeCell ref="F8:G8"/>
    <mergeCell ref="F9:G9"/>
    <mergeCell ref="F10:G10"/>
    <mergeCell ref="A2:G2"/>
    <mergeCell ref="A3:G3"/>
    <mergeCell ref="F4:G4"/>
    <mergeCell ref="F5:G5"/>
    <mergeCell ref="F6:G6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4" sqref="D14"/>
    </sheetView>
  </sheetViews>
  <sheetFormatPr defaultRowHeight="15" x14ac:dyDescent="0.25"/>
  <cols>
    <col min="1" max="1" width="45.140625" style="109" customWidth="1"/>
    <col min="2" max="2" width="12" style="112" customWidth="1"/>
    <col min="3" max="4" width="9.140625" style="109"/>
    <col min="5" max="5" width="12" style="109" customWidth="1"/>
    <col min="6" max="16384" width="9.140625" style="109"/>
  </cols>
  <sheetData>
    <row r="1" spans="1:5" ht="15" customHeight="1" x14ac:dyDescent="0.25">
      <c r="B1" s="176" t="s">
        <v>248</v>
      </c>
      <c r="C1" s="176"/>
      <c r="D1" s="176"/>
      <c r="E1" s="176"/>
    </row>
    <row r="2" spans="1:5" x14ac:dyDescent="0.25">
      <c r="A2" s="120" t="s">
        <v>229</v>
      </c>
      <c r="B2" s="120"/>
      <c r="C2" s="120"/>
      <c r="D2" s="120"/>
      <c r="E2" s="120"/>
    </row>
    <row r="3" spans="1:5" ht="19.5" customHeight="1" x14ac:dyDescent="0.25">
      <c r="A3" s="173" t="s">
        <v>237</v>
      </c>
      <c r="B3" s="174"/>
      <c r="C3" s="174"/>
      <c r="D3" s="174"/>
      <c r="E3" s="175"/>
    </row>
    <row r="4" spans="1:5" ht="22.5" customHeight="1" x14ac:dyDescent="0.25">
      <c r="A4" s="113" t="s">
        <v>225</v>
      </c>
      <c r="B4" s="114" t="s">
        <v>226</v>
      </c>
      <c r="C4" s="114" t="s">
        <v>227</v>
      </c>
      <c r="D4" s="114" t="s">
        <v>228</v>
      </c>
      <c r="E4" s="114" t="s">
        <v>230</v>
      </c>
    </row>
    <row r="5" spans="1:5" x14ac:dyDescent="0.25">
      <c r="A5" s="110" t="s">
        <v>240</v>
      </c>
      <c r="B5" s="107">
        <v>43</v>
      </c>
      <c r="C5" s="110">
        <v>1.34</v>
      </c>
      <c r="D5" s="110">
        <v>1.74</v>
      </c>
      <c r="E5" s="111">
        <f t="shared" ref="E5" si="0">B5*C5*D5</f>
        <v>100.25880000000001</v>
      </c>
    </row>
    <row r="6" spans="1:5" ht="15" customHeight="1" x14ac:dyDescent="0.25">
      <c r="A6" s="110" t="s">
        <v>241</v>
      </c>
      <c r="B6" s="107">
        <v>12</v>
      </c>
      <c r="C6" s="110">
        <v>1.4</v>
      </c>
      <c r="D6" s="110">
        <v>2.7</v>
      </c>
      <c r="E6" s="111">
        <f>B6*C6*D6</f>
        <v>45.359999999999992</v>
      </c>
    </row>
    <row r="7" spans="1:5" ht="18.75" customHeight="1" x14ac:dyDescent="0.25">
      <c r="A7" s="110" t="s">
        <v>242</v>
      </c>
      <c r="B7" s="107">
        <v>1</v>
      </c>
      <c r="C7" s="110">
        <v>0.9</v>
      </c>
      <c r="D7" s="110">
        <v>2</v>
      </c>
      <c r="E7" s="111">
        <f>B7*C7*D7</f>
        <v>1.8</v>
      </c>
    </row>
    <row r="8" spans="1:5" x14ac:dyDescent="0.25">
      <c r="A8" s="110" t="s">
        <v>236</v>
      </c>
      <c r="B8" s="107">
        <v>13</v>
      </c>
      <c r="C8" s="110">
        <v>1.2</v>
      </c>
      <c r="D8" s="110">
        <v>0.6</v>
      </c>
      <c r="E8" s="111">
        <f>B8*C8*D8</f>
        <v>9.36</v>
      </c>
    </row>
    <row r="9" spans="1:5" x14ac:dyDescent="0.25">
      <c r="A9" s="110" t="s">
        <v>239</v>
      </c>
      <c r="B9" s="107">
        <v>36</v>
      </c>
      <c r="C9" s="110">
        <v>0.5</v>
      </c>
      <c r="D9" s="110">
        <v>0.9</v>
      </c>
      <c r="E9" s="111">
        <f>B9*C9*D9</f>
        <v>16.2</v>
      </c>
    </row>
    <row r="10" spans="1:5" x14ac:dyDescent="0.25">
      <c r="A10" s="172" t="s">
        <v>238</v>
      </c>
      <c r="B10" s="172"/>
      <c r="C10" s="172"/>
      <c r="D10" s="172"/>
      <c r="E10" s="111">
        <f>SUM(E5:E9)</f>
        <v>172.97879999999998</v>
      </c>
    </row>
  </sheetData>
  <mergeCells count="4">
    <mergeCell ref="A10:D10"/>
    <mergeCell ref="A3:E3"/>
    <mergeCell ref="A2:E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3</vt:i4>
      </vt:variant>
    </vt:vector>
  </HeadingPairs>
  <TitlesOfParts>
    <vt:vector size="9" baseType="lpstr">
      <vt:lpstr>II. NP - upratovanie</vt:lpstr>
      <vt:lpstr>I.NP - upratovanie</vt:lpstr>
      <vt:lpstr>II.NP-pôdorys</vt:lpstr>
      <vt:lpstr>I.NP-pôdorys</vt:lpstr>
      <vt:lpstr>Doplnkové služby</vt:lpstr>
      <vt:lpstr>Počet okien, vchod.dverí</vt:lpstr>
      <vt:lpstr>'I.NP - upratovanie'!Oblasť_tlače</vt:lpstr>
      <vt:lpstr>'II. NP - upratovanie'!Oblasť_tlače</vt:lpstr>
      <vt:lpstr>'II.NP-pôdorys'!Oblasť_tlače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Polcerová</dc:creator>
  <cp:lastModifiedBy>Soňa Demová</cp:lastModifiedBy>
  <cp:lastPrinted>2018-01-26T07:38:39Z</cp:lastPrinted>
  <dcterms:created xsi:type="dcterms:W3CDTF">2017-10-12T06:57:57Z</dcterms:created>
  <dcterms:modified xsi:type="dcterms:W3CDTF">2018-02-12T14:03:10Z</dcterms:modified>
</cp:coreProperties>
</file>