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NDOP\prilohy\"/>
    </mc:Choice>
  </mc:AlternateContent>
  <bookViews>
    <workbookView xWindow="0" yWindow="0" windowWidth="23040" windowHeight="8616"/>
  </bookViews>
  <sheets>
    <sheet name="Výpočet PPM" sheetId="3" r:id="rId1"/>
    <sheet name="Zdroj" sheetId="4" state="hidden" r:id="rId2"/>
  </sheets>
  <definedNames>
    <definedName name="_xlnm.Print_Area" localSheetId="0">'Výpočet PPM'!$A$1:$H$140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3" i="3" l="1"/>
  <c r="G27" i="3" l="1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H123" i="3" l="1"/>
  <c r="H116" i="3"/>
  <c r="E119" i="3"/>
  <c r="E126" i="3"/>
  <c r="E73" i="3"/>
  <c r="E36" i="3"/>
  <c r="E111" i="3" l="1"/>
  <c r="E112" i="3" s="1"/>
  <c r="G123" i="3"/>
  <c r="F123" i="3"/>
  <c r="A107" i="3"/>
  <c r="A106" i="3"/>
  <c r="A105" i="3"/>
  <c r="A104" i="3"/>
  <c r="A103" i="3"/>
  <c r="A102" i="3"/>
  <c r="A101" i="3"/>
  <c r="A100" i="3"/>
  <c r="G116" i="3"/>
  <c r="F116" i="3"/>
  <c r="G107" i="3" l="1"/>
  <c r="H107" i="3" s="1"/>
  <c r="F107" i="3"/>
  <c r="G106" i="3"/>
  <c r="H106" i="3" s="1"/>
  <c r="F106" i="3"/>
  <c r="G105" i="3"/>
  <c r="H105" i="3" s="1"/>
  <c r="F105" i="3"/>
  <c r="G104" i="3"/>
  <c r="H104" i="3" s="1"/>
  <c r="F104" i="3"/>
  <c r="G103" i="3"/>
  <c r="H103" i="3" s="1"/>
  <c r="F103" i="3"/>
  <c r="G102" i="3"/>
  <c r="H102" i="3" s="1"/>
  <c r="F102" i="3"/>
  <c r="G101" i="3"/>
  <c r="H101" i="3" s="1"/>
  <c r="F101" i="3"/>
  <c r="G100" i="3"/>
  <c r="H100" i="3" s="1"/>
  <c r="F100" i="3"/>
  <c r="G99" i="3"/>
  <c r="H99" i="3" s="1"/>
  <c r="F99" i="3"/>
  <c r="G98" i="3"/>
  <c r="H98" i="3" s="1"/>
  <c r="F98" i="3"/>
  <c r="G97" i="3"/>
  <c r="H97" i="3" s="1"/>
  <c r="F97" i="3"/>
  <c r="G94" i="3"/>
  <c r="H94" i="3" s="1"/>
  <c r="F94" i="3"/>
  <c r="G93" i="3"/>
  <c r="H93" i="3" s="1"/>
  <c r="F93" i="3"/>
  <c r="G92" i="3"/>
  <c r="H92" i="3" s="1"/>
  <c r="F92" i="3"/>
  <c r="G91" i="3"/>
  <c r="H91" i="3" s="1"/>
  <c r="F91" i="3"/>
  <c r="G90" i="3"/>
  <c r="H90" i="3" s="1"/>
  <c r="F90" i="3"/>
  <c r="G89" i="3"/>
  <c r="H89" i="3" s="1"/>
  <c r="F89" i="3"/>
  <c r="G88" i="3"/>
  <c r="H88" i="3" s="1"/>
  <c r="F88" i="3"/>
  <c r="G87" i="3"/>
  <c r="H87" i="3" s="1"/>
  <c r="F87" i="3"/>
  <c r="G86" i="3"/>
  <c r="H86" i="3" s="1"/>
  <c r="F86" i="3"/>
  <c r="G85" i="3"/>
  <c r="H85" i="3" s="1"/>
  <c r="F85" i="3"/>
  <c r="G84" i="3"/>
  <c r="H84" i="3" s="1"/>
  <c r="F84" i="3"/>
  <c r="G83" i="3"/>
  <c r="H83" i="3" s="1"/>
  <c r="F83" i="3"/>
  <c r="G82" i="3"/>
  <c r="H82" i="3" s="1"/>
  <c r="F82" i="3"/>
  <c r="G81" i="3"/>
  <c r="H81" i="3" s="1"/>
  <c r="F81" i="3"/>
  <c r="G80" i="3"/>
  <c r="H80" i="3" s="1"/>
  <c r="F80" i="3"/>
  <c r="G79" i="3"/>
  <c r="H79" i="3" s="1"/>
  <c r="F79" i="3"/>
  <c r="G78" i="3"/>
  <c r="H78" i="3" s="1"/>
  <c r="F78" i="3"/>
  <c r="G69" i="3"/>
  <c r="H69" i="3" s="1"/>
  <c r="H70" i="3" s="1"/>
  <c r="F69" i="3"/>
  <c r="G66" i="3"/>
  <c r="H66" i="3" s="1"/>
  <c r="F66" i="3"/>
  <c r="G65" i="3"/>
  <c r="H65" i="3" s="1"/>
  <c r="F65" i="3"/>
  <c r="G62" i="3"/>
  <c r="H62" i="3" s="1"/>
  <c r="H63" i="3" s="1"/>
  <c r="F62" i="3"/>
  <c r="G59" i="3"/>
  <c r="H59" i="3" s="1"/>
  <c r="F59" i="3"/>
  <c r="G58" i="3"/>
  <c r="H58" i="3" s="1"/>
  <c r="F58" i="3"/>
  <c r="G57" i="3"/>
  <c r="H57" i="3" s="1"/>
  <c r="F57" i="3"/>
  <c r="G56" i="3"/>
  <c r="H56" i="3" s="1"/>
  <c r="F56" i="3"/>
  <c r="G53" i="3"/>
  <c r="H53" i="3" s="1"/>
  <c r="F53" i="3"/>
  <c r="G52" i="3"/>
  <c r="H52" i="3" s="1"/>
  <c r="F52" i="3"/>
  <c r="G51" i="3"/>
  <c r="H51" i="3" s="1"/>
  <c r="F51" i="3"/>
  <c r="G50" i="3"/>
  <c r="H50" i="3" s="1"/>
  <c r="F50" i="3"/>
  <c r="G49" i="3"/>
  <c r="H49" i="3" s="1"/>
  <c r="F49" i="3"/>
  <c r="G46" i="3"/>
  <c r="H46" i="3" s="1"/>
  <c r="F46" i="3"/>
  <c r="G45" i="3"/>
  <c r="H45" i="3" s="1"/>
  <c r="F45" i="3"/>
  <c r="G44" i="3"/>
  <c r="H44" i="3" s="1"/>
  <c r="F44" i="3"/>
  <c r="G43" i="3"/>
  <c r="H43" i="3" s="1"/>
  <c r="F43" i="3"/>
  <c r="G42" i="3"/>
  <c r="H42" i="3" s="1"/>
  <c r="F42" i="3"/>
  <c r="H95" i="3" l="1"/>
  <c r="H108" i="3"/>
  <c r="H47" i="3"/>
  <c r="H67" i="3"/>
  <c r="H60" i="3"/>
  <c r="H54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32" i="3"/>
  <c r="F31" i="3"/>
  <c r="F30" i="3"/>
  <c r="F13" i="3"/>
  <c r="B5" i="4"/>
  <c r="B6" i="4"/>
  <c r="H15" i="3" s="1"/>
  <c r="B7" i="4"/>
  <c r="H14" i="3" s="1"/>
  <c r="B8" i="4"/>
  <c r="B9" i="4"/>
  <c r="B10" i="4"/>
  <c r="B11" i="4"/>
  <c r="B12" i="4"/>
  <c r="B13" i="4"/>
  <c r="B14" i="4"/>
  <c r="B15" i="4"/>
  <c r="B16" i="4"/>
  <c r="B17" i="4"/>
  <c r="B18" i="4"/>
  <c r="B4" i="4"/>
  <c r="A32" i="3"/>
  <c r="A31" i="3"/>
  <c r="H32" i="3"/>
  <c r="G32" i="3"/>
  <c r="G31" i="3"/>
  <c r="H31" i="3" s="1"/>
  <c r="G30" i="3"/>
  <c r="H30" i="3" s="1"/>
  <c r="A27" i="3"/>
  <c r="A26" i="3"/>
  <c r="A25" i="3"/>
  <c r="A24" i="3"/>
  <c r="A23" i="3"/>
  <c r="A22" i="3"/>
  <c r="A21" i="3"/>
  <c r="A20" i="3"/>
  <c r="A19" i="3"/>
  <c r="A18" i="3"/>
  <c r="A16" i="3"/>
  <c r="A17" i="3" s="1"/>
  <c r="H27" i="3"/>
  <c r="H26" i="3"/>
  <c r="H25" i="3"/>
  <c r="H24" i="3"/>
  <c r="H23" i="3"/>
  <c r="H22" i="3"/>
  <c r="H21" i="3"/>
  <c r="H20" i="3"/>
  <c r="H19" i="3"/>
  <c r="H18" i="3"/>
  <c r="H17" i="3"/>
  <c r="H16" i="3"/>
  <c r="A13" i="3"/>
  <c r="E109" i="3" l="1"/>
  <c r="E71" i="3"/>
  <c r="A14" i="3"/>
  <c r="H33" i="3"/>
  <c r="H13" i="3" l="1"/>
  <c r="H28" i="3" s="1"/>
  <c r="E34" i="3" s="1"/>
  <c r="A15" i="3"/>
  <c r="A30" i="3" s="1"/>
  <c r="A42" i="3" s="1"/>
  <c r="A43" i="3" s="1"/>
  <c r="E123" i="3" l="1"/>
  <c r="E124" i="3" s="1"/>
  <c r="A44" i="3"/>
  <c r="A45" i="3" s="1"/>
  <c r="A46" i="3" s="1"/>
  <c r="E116" i="3" l="1"/>
  <c r="E117" i="3" s="1"/>
  <c r="A49" i="3"/>
  <c r="E130" i="3" l="1"/>
  <c r="E131" i="3" s="1"/>
  <c r="A50" i="3"/>
  <c r="A51" i="3" l="1"/>
  <c r="A52" i="3" l="1"/>
  <c r="A53" i="3" l="1"/>
  <c r="A56" i="3" l="1"/>
  <c r="A57" i="3" l="1"/>
  <c r="A58" i="3" s="1"/>
  <c r="A59" i="3" s="1"/>
  <c r="A62" i="3" l="1"/>
  <c r="A65" i="3" l="1"/>
  <c r="A66" i="3" s="1"/>
  <c r="A69" i="3" l="1"/>
  <c r="A78" i="3" s="1"/>
  <c r="A79" i="3" l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7" i="3" l="1"/>
  <c r="A98" i="3" s="1"/>
  <c r="A99" i="3" s="1"/>
  <c r="A116" i="3" l="1"/>
  <c r="A123" i="3" s="1"/>
</calcChain>
</file>

<file path=xl/sharedStrings.xml><?xml version="1.0" encoding="utf-8"?>
<sst xmlns="http://schemas.openxmlformats.org/spreadsheetml/2006/main" count="268" uniqueCount="189">
  <si>
    <t>Aktivita</t>
  </si>
  <si>
    <t>P.č.</t>
  </si>
  <si>
    <t>Merná 
jednotka</t>
  </si>
  <si>
    <t>1 m3 nádrže</t>
  </si>
  <si>
    <t>1 kus stromu</t>
  </si>
  <si>
    <t>1 bežný meter 
vedenia</t>
  </si>
  <si>
    <t>1 kus vozidla, 
ktoré stanica umožňuje súčasne nabíjať</t>
  </si>
  <si>
    <t>1 podlažie, 
na ktorom sa nachádza stanica</t>
  </si>
  <si>
    <t>1 bežný meter 
rozvodov</t>
  </si>
  <si>
    <t>1 m2 plochy, 
na ktorej sa realizujú práce</t>
  </si>
  <si>
    <t>1 tona 
odpadu</t>
  </si>
  <si>
    <t>1 m2 
obnovovanej plochy/
plochy obnovovanej konštrukcie</t>
  </si>
  <si>
    <t>1 bežný meter
steny</t>
  </si>
  <si>
    <t>1 m3 priestoru krovu, 
ktorý sa nachádza nad plochou tvorenou 
z fiktívnych štvorcov 
s plochou 1m2, 
ktoré sa nachádzajú 
pod opravovanými /vymieňanými drevenými prvkami krovu</t>
  </si>
  <si>
    <t>1 m2 podlahovej plochy vnútorných priestorov budovy, 
v ktorých sa realizuje aktivita</t>
  </si>
  <si>
    <t>1 kW 
inštalovaného výkonu zariadenia</t>
  </si>
  <si>
    <t>1 kus bicykla, 
ktorý je možné uzamknúť 
o stojan (vonkajší alebo pod prístreškom)</t>
  </si>
  <si>
    <t>1 bežný meter prípojky</t>
  </si>
  <si>
    <t>%</t>
  </si>
  <si>
    <t>Názov projektu:</t>
  </si>
  <si>
    <t>Názov žiadateľa:</t>
  </si>
  <si>
    <t>Typ budovy:</t>
  </si>
  <si>
    <t>Podoblasť A1 - obnova konštrukcií</t>
  </si>
  <si>
    <t>OBLASŤ PODPORY A - OBALOVÉ KONŠTRUKCIE</t>
  </si>
  <si>
    <t>Podoblasť A2 - adaptačné opatrenia</t>
  </si>
  <si>
    <t>Podoblasť B1 - vykurovanie</t>
  </si>
  <si>
    <t>Podoblasť B2 - teplá voda</t>
  </si>
  <si>
    <t>Podoblasť B3 - vetranie a chladenie</t>
  </si>
  <si>
    <t>Podoblasť B4 - osvetlenie</t>
  </si>
  <si>
    <t>Podoblasť B5 - fotovoltika</t>
  </si>
  <si>
    <t>Podoblasť B6 - energetický manažment</t>
  </si>
  <si>
    <t>Podoblasť C1 - budova</t>
  </si>
  <si>
    <t>Podoblasť C2 - okolie</t>
  </si>
  <si>
    <t>VÝPOČET VÝŠKY POŽADOVANÝCH PROSTRIEDKOV MECHANIZMU</t>
  </si>
  <si>
    <t>Príloha č. 11 Žiadosti</t>
  </si>
  <si>
    <t>OBLASŤ PODPORY B - ZARIADENIA</t>
  </si>
  <si>
    <t>OBLASŤ PODPORY C - INÉ AKTIVITY</t>
  </si>
  <si>
    <t>OBLASŤ PODPORY D - PROJEKTOVÁ DOKUMENTÁCIA</t>
  </si>
  <si>
    <t>OBLASŤ PODPORY E - REZERVA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</si>
  <si>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</si>
  <si>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Jednotkový 
limit podpory v EUR</t>
  </si>
  <si>
    <t>Merná jednotka</t>
  </si>
  <si>
    <t>Jednotkový limit podpory aktivity
[eur bez DPH]</t>
  </si>
  <si>
    <t>Množstvo aktivity podľa merných jednotiek</t>
  </si>
  <si>
    <t>Medzisúčet
[eur bez DPH]</t>
  </si>
  <si>
    <t>A1</t>
  </si>
  <si>
    <t>A2</t>
  </si>
  <si>
    <t>B1</t>
  </si>
  <si>
    <t>B2</t>
  </si>
  <si>
    <t>B3</t>
  </si>
  <si>
    <t>B4</t>
  </si>
  <si>
    <t>B5</t>
  </si>
  <si>
    <t>B6</t>
  </si>
  <si>
    <t>C1</t>
  </si>
  <si>
    <t>C2</t>
  </si>
  <si>
    <t>kW</t>
  </si>
  <si>
    <t>bm</t>
  </si>
  <si>
    <t>l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</si>
  <si>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h</t>
    </r>
    <r>
      <rPr>
        <vertAlign val="superscript"/>
        <sz val="10"/>
        <color theme="1"/>
        <rFont val="Calibri"/>
        <family val="2"/>
        <charset val="238"/>
        <scheme val="minor"/>
      </rPr>
      <t>-1</t>
    </r>
  </si>
  <si>
    <t>kWp</t>
  </si>
  <si>
    <t>kWh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</si>
  <si>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</si>
  <si>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ks</t>
  </si>
  <si>
    <t>podl</t>
  </si>
  <si>
    <t>t</t>
  </si>
  <si>
    <t>Budova s pamiatkovou hodnotou alebo rešpektujúca hodnoty pamiatkového územia nachádzajúca sa v pamiatkovej rezervácii</t>
  </si>
  <si>
    <t>Budova s pamiatkovou hodnotou alebo rešpektujúca hodnoty pamiatkového územia nachádzajúca sa v pamiatkovej zóne</t>
  </si>
  <si>
    <t>Budova registrovaná v Zozname pamätihodností miest a obcí</t>
  </si>
  <si>
    <t>Budova uvedená v Registri modernej architektúry Slovenska</t>
  </si>
  <si>
    <t>Budova zapísaná do katastra nehnuteľností pred 01.01.1980 alebo užívaná pred týmto dátumom</t>
  </si>
  <si>
    <r>
      <t>Konštrukcia spĺňa Cieľové parametre</t>
    </r>
    <r>
      <rPr>
        <vertAlign val="superscript"/>
        <sz val="11"/>
        <color theme="1"/>
        <rFont val="Arial Narrow"/>
        <family val="2"/>
        <charset val="238"/>
      </rPr>
      <t>1</t>
    </r>
    <r>
      <rPr>
        <sz val="11"/>
        <color theme="1"/>
        <rFont val="Arial Narrow"/>
        <family val="2"/>
        <charset val="238"/>
      </rPr>
      <t>)</t>
    </r>
  </si>
  <si>
    <t>Ak konštrukcia spĺňa požiadavky uvedené v stĺpci Cieľové parametre v tabuľke č. 3 Osobitných podmienok oprávnených výdavkov a aktivít, ktoré tvoria prílohu č. 3 Výzvy, tak je jednotkový limit podpory aktivity v relevantnom prípade zvýšený o 13% zaokrúhlený na celé číslo nadol.</t>
  </si>
  <si>
    <r>
      <rPr>
        <vertAlign val="superscript"/>
        <sz val="9"/>
        <color theme="1"/>
        <rFont val="Arial Narrow"/>
        <family val="2"/>
        <charset val="238"/>
      </rPr>
      <t>1</t>
    </r>
    <r>
      <rPr>
        <sz val="9"/>
        <color theme="1"/>
        <rFont val="Arial Narrow"/>
        <family val="2"/>
        <charset val="238"/>
      </rPr>
      <t>)</t>
    </r>
  </si>
  <si>
    <t>Základ</t>
  </si>
  <si>
    <t>Pamiatka</t>
  </si>
  <si>
    <t>áno</t>
  </si>
  <si>
    <t>nie</t>
  </si>
  <si>
    <t>Zníženie oprávnených nákladov o využitie kapacity budovy na hospodársku činnosť (ZHC) podľa prílohy č. 3 Žiadosti:</t>
  </si>
  <si>
    <t xml:space="preserve">Výška oprávnených výdavkov na oblasť podpory A podľa rozpočtu [eur bez DPH]: </t>
  </si>
  <si>
    <t>Medzisúčet A1:</t>
  </si>
  <si>
    <t>Medzisúčet A2:</t>
  </si>
  <si>
    <t>Otvorové konštrukcie: Výmena otvorových konštrukcií - A1.12</t>
  </si>
  <si>
    <t>Otvorové konštrukcie: Výmena vonkajších krídiel - A1.13</t>
  </si>
  <si>
    <t>Otvorové konštrukcie: Výmena/pridanie vnútorných krídiel - A1.14</t>
  </si>
  <si>
    <t>Otvorové konštrukcie: Inštalácia tesnenia na krídla a obnova pripojovacej škáry - A1.15</t>
  </si>
  <si>
    <t>Obvodová stena, strop nad vonkajším prostredím: Zateplenie z vonkajšej strany použitím kontaktného zatepľovacieho systému - A1.1</t>
  </si>
  <si>
    <t>Obvodová stena, strop nad vonkajším prostredím: Zateplenie z vonkajšej strany použitím odvetraného systému - A1.2</t>
  </si>
  <si>
    <t>Obvodová stena, strop nad vonkajším prostredím: Zlepšenie tepelnej ochrany z vnútornej strany - A1.5</t>
  </si>
  <si>
    <t>Strecha: Zateplenie šikmej strechy - A1.6</t>
  </si>
  <si>
    <t>Strecha: Zateplenie plochej strechy - A1.7</t>
  </si>
  <si>
    <t>Vnútorné konštrukcie: Zlepšenie tepenej ochrany stropu pod nevykurovaným priestorom - A1.8</t>
  </si>
  <si>
    <t>Vnútorné konštrukcie: Zlepšenie tepelnej ochrany vnútorných deliacich konštrukcií medzi vykurovaným a nevykurovaným prostredím - A1.9</t>
  </si>
  <si>
    <t>Konštrukcie na teréne: Zateplenie podlahy vykurovaného priestoru na teréne - A1.10</t>
  </si>
  <si>
    <t>Konštrukcie pod terénom: Zateplenie steny vykurovaného priestoru priľahlej k zemine - A1.11</t>
  </si>
  <si>
    <t>Systém tieniacej techniky na obvodovej stene - A2.1</t>
  </si>
  <si>
    <t>Vybudovanie vegetačného súvrstvia na streche budovy - A2.2</t>
  </si>
  <si>
    <t>Vybudovanie zelenej steny na vonkajšom povrchu budovy - A2.3</t>
  </si>
  <si>
    <t>Tepelné čerpadlo pre teplovodný systém vykurovania - B1.1</t>
  </si>
  <si>
    <t>Tepelné čerpadlo vzduch-vzduch - B1.2</t>
  </si>
  <si>
    <t>Plynový kondenzačný kotol - B1.3</t>
  </si>
  <si>
    <t>Odovzdávacia stanica tepla - B1.4</t>
  </si>
  <si>
    <t>Výmena vykurovacieho systému - B1.5</t>
  </si>
  <si>
    <t>Tepelné čerpadlo pre ohrev vody - B2.1</t>
  </si>
  <si>
    <t>Systém využívajúci teplo z odpadových vôd - B2.2</t>
  </si>
  <si>
    <t>Solárny kolektor - B2.3</t>
  </si>
  <si>
    <t>Zásobník teplej vody - B2.4</t>
  </si>
  <si>
    <t>Systém distribúcie teplej vody - B2.5</t>
  </si>
  <si>
    <t>Zariadenie núteného vetrania so spätným získavaním tepla - B3.2</t>
  </si>
  <si>
    <t>Systém núteného vetrania so spätným získavaním tepla - B3.1</t>
  </si>
  <si>
    <t>Výmena systému chladenia - B3.3</t>
  </si>
  <si>
    <t>Výmena zdroja chladu - B3.4</t>
  </si>
  <si>
    <t>Fotovoltický systém - B5.1</t>
  </si>
  <si>
    <t>Batériový systém - B5.2</t>
  </si>
  <si>
    <t>Systém umelého osvetlenia - B4.1</t>
  </si>
  <si>
    <t>Systém energetického manažmentu budovy - B6.1</t>
  </si>
  <si>
    <t>Sanácia vlhkosti stien - C1.1</t>
  </si>
  <si>
    <t>Obnova bez zlepšenia tepelnej ochrany: omietka v pasívnej ploche fasády - C1.2.1</t>
  </si>
  <si>
    <t>Obnova bez zlepšenia tepelnej ochrany: omietka v profilovanej ploche fasády - C1.2.2</t>
  </si>
  <si>
    <t>Obnova bez zlepšenia tepelnej ochrany: obnova/výmena historických obkladov - C1.2.3</t>
  </si>
  <si>
    <t>Obnova bez zlepšenia tepelnej ochrany: obnova/výmena podlahovej krytiny na balkóne, lodžii, pochôdznej plochej streche - C1.2.4</t>
  </si>
  <si>
    <t>Obnova bez zlepšenia tepelnej ochrany: obnova/výmena krytiny šikmej strechy - C1.2.5</t>
  </si>
  <si>
    <t>Obnova bez zlepšenia tepelnej ochrany: obnova/výmena historických okien - C1.2.6</t>
  </si>
  <si>
    <t>Oprava krovu - C1.3</t>
  </si>
  <si>
    <t>Odstránenie a likvidácia nebezpečného odpadu - C1.4</t>
  </si>
  <si>
    <t>Zvýšenie mobility a debarierizácia - C1.5</t>
  </si>
  <si>
    <t>Vnútorné rozvody inžinierskych sietí: elektrická energia - C1.6.1</t>
  </si>
  <si>
    <t>Vnútorné rozvody inžinierskych sietí: dátové rozvody - C1.6.2</t>
  </si>
  <si>
    <t>Vnútorné rozvody inžinierskych sietí: studená voda - C1.6.3</t>
  </si>
  <si>
    <t>Vnútorné rozvody inžinierskych sietí: kanalizácia - C1.6.4</t>
  </si>
  <si>
    <t>Vnútorné rozvody inžinierskych sietí: plyn - C1.6.5</t>
  </si>
  <si>
    <t>Výťah - C1.7</t>
  </si>
  <si>
    <t>Inštalácia systému chladenia - C1.8</t>
  </si>
  <si>
    <t>Využitie dažďovej vody - C2.1</t>
  </si>
  <si>
    <t>Výsadba stromov - C2.2</t>
  </si>
  <si>
    <t>Nabíjacia stanica elektrických vozidiel - C2.3.1</t>
  </si>
  <si>
    <t>Infraštruktúra vedenia k nabíjacej stanici alebo k parkovaciemu miestu - C2.3.2</t>
  </si>
  <si>
    <t>Parkovanie bicyklov: inštalácia stojana na bicykle - C2.4.1</t>
  </si>
  <si>
    <t>Parkovanie bicyklov: inštalácia prístrešku pre bicykle - C2.4.2</t>
  </si>
  <si>
    <t>Prípojky inžinierskych sietí: elektrická energia - C2.5.1</t>
  </si>
  <si>
    <t>Prípojky inžinierskych sietí: voda - C2.5.2</t>
  </si>
  <si>
    <t>Prípojky inžinierskych sietí: kanalizácia - C2.5.3</t>
  </si>
  <si>
    <t>Prípojky inžinierskych sietí: plyn - C2.5.4</t>
  </si>
  <si>
    <t>Prípojky inžinierskych sietí: teplo k odovzdávacej stanici tepla - C2.5.5</t>
  </si>
  <si>
    <t>Obvodová stena, strop nad vonkajším prostredím: Tepelnoizolačná omietka z vonkajšej strany v profilovanej ploche fasády - A1.4</t>
  </si>
  <si>
    <t>Obvodová stena, strop nad vonkajším prostredím: Tepelnoizolačná omietky z vonkajšej strany v pasívnej ploche fasády - A1.3</t>
  </si>
  <si>
    <t>Medzisúčet B1:</t>
  </si>
  <si>
    <t>Medzisúčet B2:</t>
  </si>
  <si>
    <t>Medzisúčet B3:</t>
  </si>
  <si>
    <t>Medzisúčet B4:</t>
  </si>
  <si>
    <t>Medzisúčet B5:</t>
  </si>
  <si>
    <t>Medzisúčet B6:</t>
  </si>
  <si>
    <t xml:space="preserve">Výška oprávnených výdavkov na oblasť podpory B podľa rozpočtu [eur bez DPH]: </t>
  </si>
  <si>
    <t>Medzisúčet C1:</t>
  </si>
  <si>
    <t>Medzisúčet C2:</t>
  </si>
  <si>
    <t xml:space="preserve">Výška oprávnených výdavkov na oblasť podpory C podľa rozpočtu [eur bez DPH]: </t>
  </si>
  <si>
    <t>Limit podpory aktivity [%]</t>
  </si>
  <si>
    <t xml:space="preserve">Výška oprávnených výdavkov na oblasť podpory D podľa rozpočtu [eur bez DPH]: </t>
  </si>
  <si>
    <t>Rezerva na nepredvídané výdavky - E</t>
  </si>
  <si>
    <t>Súčet PM za oblasti A a B</t>
  </si>
  <si>
    <t xml:space="preserve">10 % zo súčtu výšok prostriedkov mechanizmu na oblasti A, B a C [eur bez DPH]: </t>
  </si>
  <si>
    <t>Súčet PM za oblasti A, B a C</t>
  </si>
  <si>
    <t>Projektová dokumentácia, ak je súčet za oblasti A, B a C väčší ako 1 mil. eur - D1</t>
  </si>
  <si>
    <t>Projektová dokumentácia, ak je súčet za oblasti A, B a C menší alebo rovný ako 1 mil. eur - D2</t>
  </si>
  <si>
    <t>Projektová dokumentácia a pasportizácia budovy, ak je súčet za oblasti A, B a C väčší ako 1 mil. eur - D3</t>
  </si>
  <si>
    <t xml:space="preserve">Projektová dokumentácia a pasportizácia budovy, ak je súčet za oblasti A, B a C menší alebo rovný ako 1 mil. eur - D4
</t>
  </si>
  <si>
    <t>CELKOVÁ VÝŠKA POŽADOVANÝCH PROSTRIEDKOV MECHANIZMU</t>
  </si>
  <si>
    <t xml:space="preserve">Najvyššia výška prostriedkov mechanizmu podľa bodu 3.5.2 Výzvy [eur bez DPH]: </t>
  </si>
  <si>
    <t xml:space="preserve">Súčet výšok prostriedkov mechanizmu na oblasti A, B, C, D a E [eur bez DPH]: </t>
  </si>
  <si>
    <t xml:space="preserve">DPH: </t>
  </si>
  <si>
    <t xml:space="preserve">Výška oprávnených výdavkov na oblasť podpory E podľa rozpočtu [eur bez DPH]: </t>
  </si>
  <si>
    <t>Miesto a dátum podpisu:</t>
  </si>
  <si>
    <t>Meno a priezvisko štatutárneho orgánu žiadateľa, funkcia:</t>
  </si>
  <si>
    <t>Podpis štatutárneho orgánu žiadateľa:</t>
  </si>
  <si>
    <t>Informácia pre žiadateľa:</t>
  </si>
  <si>
    <t>Výpočet výšky prostriedkov mechanizmu vychádza z údajov uvedených v Osobitných podmienkach oprávnených výdavkov a aktivít (príloha č. 3 Výzvy), ktoré stanovujú minimálne technické požiadavky kladené na jednotlivé aktivity. V prípade nesplnenia technickej požiadavky nebude daná aktivita zahrnutá do oprávnených výdavkov.</t>
  </si>
  <si>
    <t>Národná kultúrna pamiatka zapísaná v Registri nehnuteľných národných kultúrnych pamiatok</t>
  </si>
  <si>
    <t>ZAPOČÍTANIE VPLYVU VYUŽITIA BUDOVY NA HOSPODÁRSKE ČINNOSTI
V RÁMCI DEFINÍCIE/MIMO DEFINÍCIE ZMIEŠANÉHO VYUŽITIA BUDOVY</t>
  </si>
  <si>
    <t xml:space="preserve">Výška oprávnených výdavkov na oblasť podpory A podľa merných jednotiek
a jednotkového limitu podpory aktivít [eur bez DPH]: </t>
  </si>
  <si>
    <t xml:space="preserve">Výška oprávnených výdavkov na oblasť podpory B podľa merných jednotiek
a jednotkového limitu podpory aktivít [eur bez DPH]: </t>
  </si>
  <si>
    <t xml:space="preserve">Výška oprávnených výdavkov na oblasť podpory C podľa merných jednotiek
a jednotkového limitu podpory aktivít [eur bez DPH]: </t>
  </si>
  <si>
    <t xml:space="preserve">Výška oprávnených výdavkov na oblasť podpory E podľa merných jednotiek
a jednotkového limitu podpory aktivít [eur bez DPH]: </t>
  </si>
  <si>
    <t xml:space="preserve">Výška oprávnených výdavkov na oblasť podpory D podľa merných jednotiek
a jednotkového limitu podpory aktivít [eur bez DPH]: </t>
  </si>
  <si>
    <t>Celková výška požadovaných prostriedkov mechanizmu vrátane DPH [eur s DPH]:</t>
  </si>
  <si>
    <r>
      <t xml:space="preserve">Výška prostriedkov mechanizmu (PM) na oblasť podpory A [eur bez DPH]:
</t>
    </r>
    <r>
      <rPr>
        <sz val="12"/>
        <color theme="4" tint="-0.499984740745262"/>
        <rFont val="Arial Narrow"/>
        <family val="2"/>
        <charset val="238"/>
      </rPr>
      <t>(menšia z dvoch predchádzajúcich hodnôt znížená o využitie kapacity na hospodársku činnosť ZHC)</t>
    </r>
  </si>
  <si>
    <r>
      <t xml:space="preserve">Výška prostriedkov mechanizmu (PM) na oblasť podpory B [eur bez DPH]:
</t>
    </r>
    <r>
      <rPr>
        <sz val="12"/>
        <color theme="4" tint="-0.499984740745262"/>
        <rFont val="Arial Narrow"/>
        <family val="2"/>
        <charset val="238"/>
      </rPr>
      <t>(menšia z dvoch predchádzajúcich hodnôt znížená o využitie kapacity na hospodársku činnosť ZHC)</t>
    </r>
  </si>
  <si>
    <r>
      <t xml:space="preserve">Výška prostriedkov mechanizmu (PM) na oblasť podpory C [eur bez DPH]:
</t>
    </r>
    <r>
      <rPr>
        <sz val="12"/>
        <color theme="4" tint="-0.499984740745262"/>
        <rFont val="Arial Narrow"/>
        <family val="2"/>
        <charset val="238"/>
      </rPr>
      <t>(menšia z troch predchádzajúcich hodnôt znížená o využitie kapacity na hospodársku činnosť ZHC)</t>
    </r>
  </si>
  <si>
    <r>
      <t xml:space="preserve">Výška prostriedkov mechanizmu (PM) na oblasť podpory D [eur bez DPH]:
</t>
    </r>
    <r>
      <rPr>
        <sz val="12"/>
        <color theme="4" tint="-0.499984740745262"/>
        <rFont val="Arial Narrow"/>
        <family val="2"/>
        <charset val="238"/>
      </rPr>
      <t>(menšia z dvoch predchádzajúcich hodnôt znížená o využitie kapacity na hospodársku činnosť ZHC)</t>
    </r>
  </si>
  <si>
    <r>
      <t xml:space="preserve">Výška prostriedkov mechanizmu (PM) na oblasť podpory E [eur bez DPH]:
</t>
    </r>
    <r>
      <rPr>
        <sz val="12"/>
        <color theme="4" tint="-0.499984740745262"/>
        <rFont val="Arial Narrow"/>
        <family val="2"/>
        <charset val="238"/>
      </rPr>
      <t>(menšia z dvoch predchádzajúcich hodnôt znížená o využitie kapacity na hospodársku činnosť ZHC)</t>
    </r>
  </si>
  <si>
    <r>
      <t xml:space="preserve">Celková výška požadovaných prostriedkov mechanizmu bez DPH [eur bez DPH]:
</t>
    </r>
    <r>
      <rPr>
        <sz val="12"/>
        <color theme="4" tint="-0.499984740745262"/>
        <rFont val="Arial Narrow"/>
        <family val="2"/>
        <charset val="238"/>
      </rPr>
      <t>(menšia z dvoch predchádzajúcich hodnôt)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</si>
</sst>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\ _E_U_R_-;\-* #,##0.00\ _E_U_R_-;_-* &quot;-&quot;??\ _E_U_R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b/>
      <sz val="12"/>
      <name val="Arial Narrow"/>
      <family val="2"/>
      <charset val="238"/>
    </font>
    <font>
      <b/>
      <sz val="18"/>
      <color theme="2"/>
      <name val="Arial Narrow"/>
      <family val="2"/>
      <charset val="238"/>
    </font>
    <font>
      <sz val="11"/>
      <color theme="1"/>
      <name val="Arial"/>
      <family val="2"/>
      <charset val="238"/>
    </font>
    <font>
      <sz val="12"/>
      <name val="Arial Narrow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4" tint="-0.499984740745262"/>
      <name val="Arial Narrow"/>
      <family val="2"/>
      <charset val="238"/>
    </font>
    <font>
      <sz val="12"/>
      <color theme="4" tint="-0.499984740745262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0" xfId="0" applyFill="1"/>
    <xf numFmtId="0" fontId="0" fillId="3" borderId="0" xfId="0" applyFill="1"/>
    <xf numFmtId="0" fontId="2" fillId="0" borderId="0" xfId="0" applyFont="1" applyAlignment="1">
      <alignment wrapText="1"/>
    </xf>
    <xf numFmtId="0" fontId="2" fillId="3" borderId="0" xfId="0" applyFont="1" applyFill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/>
    <xf numFmtId="0" fontId="2" fillId="0" borderId="0" xfId="0" applyFont="1" applyFill="1" applyBorder="1" applyAlignme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horizontal="justify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64" fontId="6" fillId="0" borderId="1" xfId="1" applyFont="1" applyFill="1" applyBorder="1" applyAlignment="1" applyProtection="1">
      <alignment horizontal="center" vertical="center"/>
    </xf>
    <xf numFmtId="164" fontId="6" fillId="0" borderId="1" xfId="1" applyFont="1" applyFill="1" applyBorder="1" applyAlignment="1" applyProtection="1">
      <alignment horizontal="right" vertical="center"/>
    </xf>
    <xf numFmtId="164" fontId="5" fillId="0" borderId="1" xfId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justify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horizontal="left" vertical="center" wrapText="1"/>
    </xf>
    <xf numFmtId="165" fontId="17" fillId="7" borderId="1" xfId="0" applyNumberFormat="1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 wrapText="1"/>
    </xf>
    <xf numFmtId="0" fontId="5" fillId="6" borderId="1" xfId="0" applyFont="1" applyFill="1" applyBorder="1" applyAlignment="1" applyProtection="1">
      <alignment horizontal="center" vertical="center"/>
    </xf>
    <xf numFmtId="0" fontId="19" fillId="4" borderId="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41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tabSelected="1" view="pageLayout" topLeftCell="A4" zoomScaleNormal="100" workbookViewId="0">
      <selection activeCell="E14" sqref="E14"/>
    </sheetView>
  </sheetViews>
  <sheetFormatPr defaultColWidth="9.109375" defaultRowHeight="13.8" x14ac:dyDescent="0.25"/>
  <cols>
    <col min="1" max="1" width="4.5546875" style="23" customWidth="1"/>
    <col min="2" max="2" width="17.6640625" style="23" customWidth="1"/>
    <col min="3" max="3" width="40.6640625" style="23" customWidth="1"/>
    <col min="4" max="4" width="12.6640625" style="23" customWidth="1"/>
    <col min="5" max="5" width="13.6640625" style="23" customWidth="1"/>
    <col min="6" max="6" width="8.6640625" style="23" customWidth="1"/>
    <col min="7" max="7" width="13.6640625" style="23" customWidth="1"/>
    <col min="8" max="8" width="15.6640625" style="23" customWidth="1"/>
    <col min="9" max="16384" width="9.109375" style="23"/>
  </cols>
  <sheetData>
    <row r="1" spans="1:10" s="21" customFormat="1" ht="30" customHeight="1" x14ac:dyDescent="0.25">
      <c r="A1" s="71" t="s">
        <v>34</v>
      </c>
      <c r="B1" s="71"/>
      <c r="C1" s="71"/>
      <c r="D1" s="71"/>
      <c r="E1" s="71"/>
      <c r="F1" s="71"/>
      <c r="G1" s="71"/>
      <c r="H1" s="71"/>
    </row>
    <row r="2" spans="1:10" ht="30" customHeight="1" x14ac:dyDescent="0.25">
      <c r="A2" s="65" t="s">
        <v>33</v>
      </c>
      <c r="B2" s="66"/>
      <c r="C2" s="66"/>
      <c r="D2" s="66"/>
      <c r="E2" s="66"/>
      <c r="F2" s="66"/>
      <c r="G2" s="66"/>
      <c r="H2" s="67"/>
      <c r="I2" s="22"/>
      <c r="J2" s="22"/>
    </row>
    <row r="3" spans="1:10" ht="24.9" customHeight="1" x14ac:dyDescent="0.25">
      <c r="A3" s="72" t="s">
        <v>20</v>
      </c>
      <c r="B3" s="74"/>
      <c r="C3" s="68"/>
      <c r="D3" s="69"/>
      <c r="E3" s="69"/>
      <c r="F3" s="69"/>
      <c r="G3" s="69"/>
      <c r="H3" s="70"/>
      <c r="I3" s="24"/>
      <c r="J3" s="24"/>
    </row>
    <row r="4" spans="1:10" ht="24.9" customHeight="1" x14ac:dyDescent="0.25">
      <c r="A4" s="72" t="s">
        <v>19</v>
      </c>
      <c r="B4" s="74"/>
      <c r="C4" s="68"/>
      <c r="D4" s="69"/>
      <c r="E4" s="69"/>
      <c r="F4" s="69"/>
      <c r="G4" s="69"/>
      <c r="H4" s="70"/>
    </row>
    <row r="5" spans="1:10" s="21" customFormat="1" ht="15" customHeight="1" x14ac:dyDescent="0.25">
      <c r="A5" s="39"/>
      <c r="B5" s="39"/>
      <c r="C5" s="39"/>
      <c r="D5" s="39"/>
      <c r="E5" s="39"/>
      <c r="F5" s="39"/>
      <c r="G5" s="39"/>
      <c r="H5" s="39"/>
    </row>
    <row r="6" spans="1:10" s="21" customFormat="1" ht="45" customHeight="1" x14ac:dyDescent="0.25">
      <c r="A6" s="62" t="s">
        <v>176</v>
      </c>
      <c r="B6" s="63"/>
      <c r="C6" s="63"/>
      <c r="D6" s="63"/>
      <c r="E6" s="63"/>
      <c r="F6" s="63"/>
      <c r="G6" s="63"/>
      <c r="H6" s="64"/>
    </row>
    <row r="7" spans="1:10" s="21" customFormat="1" ht="24.9" customHeight="1" x14ac:dyDescent="0.25">
      <c r="A7" s="72" t="s">
        <v>77</v>
      </c>
      <c r="B7" s="73"/>
      <c r="C7" s="73"/>
      <c r="D7" s="73"/>
      <c r="E7" s="73"/>
      <c r="F7" s="73"/>
      <c r="G7" s="73"/>
      <c r="H7" s="25"/>
    </row>
    <row r="8" spans="1:10" s="21" customFormat="1" ht="15" customHeight="1" x14ac:dyDescent="0.25">
      <c r="A8" s="39"/>
      <c r="B8" s="39"/>
      <c r="C8" s="39"/>
      <c r="D8" s="39"/>
      <c r="E8" s="39"/>
      <c r="F8" s="39"/>
      <c r="G8" s="39"/>
      <c r="H8" s="39"/>
    </row>
    <row r="9" spans="1:10" s="21" customFormat="1" ht="26.1" customHeight="1" x14ac:dyDescent="0.25">
      <c r="A9" s="60" t="s">
        <v>23</v>
      </c>
      <c r="B9" s="60"/>
      <c r="C9" s="60"/>
      <c r="D9" s="60"/>
      <c r="E9" s="60"/>
      <c r="F9" s="60"/>
      <c r="G9" s="60"/>
      <c r="H9" s="60"/>
    </row>
    <row r="10" spans="1:10" ht="24.9" customHeight="1" x14ac:dyDescent="0.25">
      <c r="A10" s="50" t="s">
        <v>21</v>
      </c>
      <c r="B10" s="50"/>
      <c r="C10" s="75"/>
      <c r="D10" s="75"/>
      <c r="E10" s="75"/>
      <c r="F10" s="75"/>
      <c r="G10" s="75"/>
      <c r="H10" s="75"/>
    </row>
    <row r="11" spans="1:10" ht="50.1" customHeight="1" x14ac:dyDescent="0.25">
      <c r="A11" s="30" t="s">
        <v>1</v>
      </c>
      <c r="B11" s="57" t="s">
        <v>0</v>
      </c>
      <c r="C11" s="57"/>
      <c r="D11" s="31" t="s">
        <v>70</v>
      </c>
      <c r="E11" s="31" t="s">
        <v>43</v>
      </c>
      <c r="F11" s="31" t="s">
        <v>41</v>
      </c>
      <c r="G11" s="31" t="s">
        <v>42</v>
      </c>
      <c r="H11" s="31" t="s">
        <v>44</v>
      </c>
    </row>
    <row r="12" spans="1:10" ht="24.9" customHeight="1" x14ac:dyDescent="0.25">
      <c r="A12" s="59" t="s">
        <v>22</v>
      </c>
      <c r="B12" s="59"/>
      <c r="C12" s="59"/>
      <c r="D12" s="59"/>
      <c r="E12" s="59"/>
      <c r="F12" s="59"/>
      <c r="G12" s="59"/>
      <c r="H12" s="59"/>
    </row>
    <row r="13" spans="1:10" ht="30" customHeight="1" x14ac:dyDescent="0.25">
      <c r="A13" s="32" t="str">
        <f>IF(ISBLANK(B13),"",1)</f>
        <v/>
      </c>
      <c r="B13" s="56"/>
      <c r="C13" s="56"/>
      <c r="D13" s="14"/>
      <c r="E13" s="9"/>
      <c r="F13" s="34" t="str">
        <f>IF(ISBLANK(B13),"",VLOOKUP(B13,Zdroj!$A$1:$C$81,3,FALSE))</f>
        <v/>
      </c>
      <c r="G13" s="33" t="str">
        <f>IF(ISBLANK(B13),"",(ROUNDDOWN((VLOOKUP(B13,Zdroj!$A$1:$C$81,2,FALSE))*IF(D13=Zdroj!$I$9,1.13,1),0)))</f>
        <v/>
      </c>
      <c r="H13" s="35" t="str">
        <f t="shared" ref="H13:H27" si="0">IF(ISBLANK(B13),"",E13*G13)</f>
        <v/>
      </c>
    </row>
    <row r="14" spans="1:10" ht="30" customHeight="1" x14ac:dyDescent="0.25">
      <c r="A14" s="32" t="str">
        <f t="shared" ref="A14:A27" si="1">IF(ISBLANK(B14),"",A13+1)</f>
        <v/>
      </c>
      <c r="B14" s="56"/>
      <c r="C14" s="56"/>
      <c r="D14" s="14"/>
      <c r="E14" s="9"/>
      <c r="F14" s="34" t="str">
        <f>IF(ISBLANK(B14),"",VLOOKUP(B14,Zdroj!$A$1:$C$81,3,FALSE))</f>
        <v/>
      </c>
      <c r="G14" s="33" t="str">
        <f>IF(ISBLANK(B14),"",(ROUNDDOWN((VLOOKUP(B14,Zdroj!$A$1:$C$81,2,FALSE))*IF(D14=Zdroj!$I$9,1.13,1),0)))</f>
        <v/>
      </c>
      <c r="H14" s="36" t="str">
        <f t="shared" si="0"/>
        <v/>
      </c>
    </row>
    <row r="15" spans="1:10" ht="30" customHeight="1" x14ac:dyDescent="0.25">
      <c r="A15" s="32" t="str">
        <f t="shared" si="1"/>
        <v/>
      </c>
      <c r="B15" s="56"/>
      <c r="C15" s="56"/>
      <c r="D15" s="14"/>
      <c r="E15" s="9"/>
      <c r="F15" s="34" t="str">
        <f>IF(ISBLANK(B15),"",VLOOKUP(B15,Zdroj!$A$1:$C$81,3,FALSE))</f>
        <v/>
      </c>
      <c r="G15" s="33" t="str">
        <f>IF(ISBLANK(B15),"",(ROUNDDOWN((VLOOKUP(B15,Zdroj!$A$1:$C$81,2,FALSE))*IF(D15=Zdroj!$I$9,1.13,1),0)))</f>
        <v/>
      </c>
      <c r="H15" s="36" t="str">
        <f t="shared" si="0"/>
        <v/>
      </c>
    </row>
    <row r="16" spans="1:10" ht="30" customHeight="1" x14ac:dyDescent="0.25">
      <c r="A16" s="32" t="str">
        <f t="shared" si="1"/>
        <v/>
      </c>
      <c r="B16" s="56"/>
      <c r="C16" s="56"/>
      <c r="D16" s="14"/>
      <c r="E16" s="9"/>
      <c r="F16" s="34" t="str">
        <f>IF(ISBLANK(B16),"",VLOOKUP(B16,Zdroj!$A$1:$C$81,3,FALSE))</f>
        <v/>
      </c>
      <c r="G16" s="33" t="str">
        <f>IF(ISBLANK(B16),"",(ROUNDDOWN((VLOOKUP(B16,Zdroj!$A$1:$C$81,2,FALSE))*IF(D16=Zdroj!$I$9,1.13,1),0)))</f>
        <v/>
      </c>
      <c r="H16" s="36" t="str">
        <f t="shared" si="0"/>
        <v/>
      </c>
    </row>
    <row r="17" spans="1:8" ht="30" customHeight="1" x14ac:dyDescent="0.25">
      <c r="A17" s="32" t="str">
        <f t="shared" si="1"/>
        <v/>
      </c>
      <c r="B17" s="56"/>
      <c r="C17" s="56"/>
      <c r="D17" s="14"/>
      <c r="E17" s="9"/>
      <c r="F17" s="34" t="str">
        <f>IF(ISBLANK(B17),"",VLOOKUP(B17,Zdroj!$A$1:$C$81,3,FALSE))</f>
        <v/>
      </c>
      <c r="G17" s="33" t="str">
        <f>IF(ISBLANK(B17),"",(ROUNDDOWN((VLOOKUP(B17,Zdroj!$A$1:$C$81,2,FALSE))*IF(D17=Zdroj!$I$9,1.13,1),0)))</f>
        <v/>
      </c>
      <c r="H17" s="36" t="str">
        <f t="shared" si="0"/>
        <v/>
      </c>
    </row>
    <row r="18" spans="1:8" ht="30" customHeight="1" x14ac:dyDescent="0.25">
      <c r="A18" s="32" t="str">
        <f t="shared" si="1"/>
        <v/>
      </c>
      <c r="B18" s="56"/>
      <c r="C18" s="56"/>
      <c r="D18" s="14"/>
      <c r="E18" s="9"/>
      <c r="F18" s="34" t="str">
        <f>IF(ISBLANK(B18),"",VLOOKUP(B18,Zdroj!$A$1:$C$81,3,FALSE))</f>
        <v/>
      </c>
      <c r="G18" s="33" t="str">
        <f>IF(ISBLANK(B18),"",(ROUNDDOWN((VLOOKUP(B18,Zdroj!$A$1:$C$81,2,FALSE))*IF(D18=Zdroj!$I$9,1.13,1),0)))</f>
        <v/>
      </c>
      <c r="H18" s="36" t="str">
        <f t="shared" si="0"/>
        <v/>
      </c>
    </row>
    <row r="19" spans="1:8" ht="30" customHeight="1" x14ac:dyDescent="0.25">
      <c r="A19" s="32" t="str">
        <f t="shared" si="1"/>
        <v/>
      </c>
      <c r="B19" s="56"/>
      <c r="C19" s="56"/>
      <c r="D19" s="14"/>
      <c r="E19" s="9"/>
      <c r="F19" s="34" t="str">
        <f>IF(ISBLANK(B19),"",VLOOKUP(B19,Zdroj!$A$1:$C$81,3,FALSE))</f>
        <v/>
      </c>
      <c r="G19" s="33" t="str">
        <f>IF(ISBLANK(B19),"",(ROUNDDOWN((VLOOKUP(B19,Zdroj!$A$1:$C$81,2,FALSE))*IF(D19=Zdroj!$I$9,1.13,1),0)))</f>
        <v/>
      </c>
      <c r="H19" s="36" t="str">
        <f t="shared" si="0"/>
        <v/>
      </c>
    </row>
    <row r="20" spans="1:8" ht="30" customHeight="1" x14ac:dyDescent="0.25">
      <c r="A20" s="32" t="str">
        <f t="shared" si="1"/>
        <v/>
      </c>
      <c r="B20" s="56"/>
      <c r="C20" s="56"/>
      <c r="D20" s="14"/>
      <c r="E20" s="9"/>
      <c r="F20" s="34" t="str">
        <f>IF(ISBLANK(B20),"",VLOOKUP(B20,Zdroj!$A$1:$C$81,3,FALSE))</f>
        <v/>
      </c>
      <c r="G20" s="33" t="str">
        <f>IF(ISBLANK(B20),"",(ROUNDDOWN((VLOOKUP(B20,Zdroj!$A$1:$C$81,2,FALSE))*IF(D20=Zdroj!$I$9,1.13,1),0)))</f>
        <v/>
      </c>
      <c r="H20" s="36" t="str">
        <f t="shared" si="0"/>
        <v/>
      </c>
    </row>
    <row r="21" spans="1:8" ht="30" customHeight="1" x14ac:dyDescent="0.25">
      <c r="A21" s="32" t="str">
        <f t="shared" si="1"/>
        <v/>
      </c>
      <c r="B21" s="56"/>
      <c r="C21" s="56"/>
      <c r="D21" s="14"/>
      <c r="E21" s="9"/>
      <c r="F21" s="34" t="str">
        <f>IF(ISBLANK(B21),"",VLOOKUP(B21,Zdroj!$A$1:$C$81,3,FALSE))</f>
        <v/>
      </c>
      <c r="G21" s="33" t="str">
        <f>IF(ISBLANK(B21),"",(ROUNDDOWN((VLOOKUP(B21,Zdroj!$A$1:$C$81,2,FALSE))*IF(D21=Zdroj!$I$9,1.13,1),0)))</f>
        <v/>
      </c>
      <c r="H21" s="36" t="str">
        <f t="shared" si="0"/>
        <v/>
      </c>
    </row>
    <row r="22" spans="1:8" ht="30" customHeight="1" x14ac:dyDescent="0.25">
      <c r="A22" s="32" t="str">
        <f t="shared" si="1"/>
        <v/>
      </c>
      <c r="B22" s="56"/>
      <c r="C22" s="56"/>
      <c r="D22" s="14"/>
      <c r="E22" s="9"/>
      <c r="F22" s="34" t="str">
        <f>IF(ISBLANK(B22),"",VLOOKUP(B22,Zdroj!$A$1:$C$81,3,FALSE))</f>
        <v/>
      </c>
      <c r="G22" s="33" t="str">
        <f>IF(ISBLANK(B22),"",(ROUNDDOWN((VLOOKUP(B22,Zdroj!$A$1:$C$81,2,FALSE))*IF(D22=Zdroj!$I$9,1.13,1),0)))</f>
        <v/>
      </c>
      <c r="H22" s="36" t="str">
        <f t="shared" si="0"/>
        <v/>
      </c>
    </row>
    <row r="23" spans="1:8" ht="30" customHeight="1" x14ac:dyDescent="0.25">
      <c r="A23" s="32" t="str">
        <f t="shared" si="1"/>
        <v/>
      </c>
      <c r="B23" s="56"/>
      <c r="C23" s="56"/>
      <c r="D23" s="14"/>
      <c r="E23" s="9"/>
      <c r="F23" s="34" t="str">
        <f>IF(ISBLANK(B23),"",VLOOKUP(B23,Zdroj!$A$1:$C$81,3,FALSE))</f>
        <v/>
      </c>
      <c r="G23" s="33" t="str">
        <f>IF(ISBLANK(B23),"",(ROUNDDOWN((VLOOKUP(B23,Zdroj!$A$1:$C$81,2,FALSE))*IF(D23=Zdroj!$I$9,1.13,1),0)))</f>
        <v/>
      </c>
      <c r="H23" s="36" t="str">
        <f t="shared" si="0"/>
        <v/>
      </c>
    </row>
    <row r="24" spans="1:8" ht="30" customHeight="1" x14ac:dyDescent="0.25">
      <c r="A24" s="32" t="str">
        <f t="shared" si="1"/>
        <v/>
      </c>
      <c r="B24" s="56"/>
      <c r="C24" s="56"/>
      <c r="D24" s="14"/>
      <c r="E24" s="9"/>
      <c r="F24" s="34" t="str">
        <f>IF(ISBLANK(B24),"",VLOOKUP(B24,Zdroj!$A$1:$C$81,3,FALSE))</f>
        <v/>
      </c>
      <c r="G24" s="33" t="str">
        <f>IF(ISBLANK(B24),"",(ROUNDDOWN((VLOOKUP(B24,Zdroj!$A$1:$C$81,2,FALSE))*IF(D24=Zdroj!$I$9,1.13,1),0)))</f>
        <v/>
      </c>
      <c r="H24" s="36" t="str">
        <f t="shared" si="0"/>
        <v/>
      </c>
    </row>
    <row r="25" spans="1:8" ht="30" customHeight="1" x14ac:dyDescent="0.25">
      <c r="A25" s="32" t="str">
        <f t="shared" si="1"/>
        <v/>
      </c>
      <c r="B25" s="56"/>
      <c r="C25" s="56"/>
      <c r="D25" s="14"/>
      <c r="E25" s="9"/>
      <c r="F25" s="34" t="str">
        <f>IF(ISBLANK(B25),"",VLOOKUP(B25,Zdroj!$A$1:$C$81,3,FALSE))</f>
        <v/>
      </c>
      <c r="G25" s="33" t="str">
        <f>IF(ISBLANK(B25),"",(ROUNDDOWN((VLOOKUP(B25,Zdroj!$A$1:$C$81,2,FALSE))*IF(D25=Zdroj!$I$9,1.13,1),0)))</f>
        <v/>
      </c>
      <c r="H25" s="36" t="str">
        <f t="shared" si="0"/>
        <v/>
      </c>
    </row>
    <row r="26" spans="1:8" ht="30" customHeight="1" x14ac:dyDescent="0.25">
      <c r="A26" s="32" t="str">
        <f t="shared" si="1"/>
        <v/>
      </c>
      <c r="B26" s="56"/>
      <c r="C26" s="56"/>
      <c r="D26" s="14"/>
      <c r="E26" s="9"/>
      <c r="F26" s="34" t="str">
        <f>IF(ISBLANK(B26),"",VLOOKUP(B26,Zdroj!$A$1:$C$81,3,FALSE))</f>
        <v/>
      </c>
      <c r="G26" s="33" t="str">
        <f>IF(ISBLANK(B26),"",(ROUNDDOWN((VLOOKUP(B26,Zdroj!$A$1:$C$81,2,FALSE))*IF(D26=Zdroj!$I$9,1.13,1),0)))</f>
        <v/>
      </c>
      <c r="H26" s="36" t="str">
        <f t="shared" si="0"/>
        <v/>
      </c>
    </row>
    <row r="27" spans="1:8" ht="30" customHeight="1" x14ac:dyDescent="0.25">
      <c r="A27" s="32" t="str">
        <f t="shared" si="1"/>
        <v/>
      </c>
      <c r="B27" s="56"/>
      <c r="C27" s="56"/>
      <c r="D27" s="14"/>
      <c r="E27" s="9"/>
      <c r="F27" s="34" t="str">
        <f>IF(ISBLANK(B27),"",VLOOKUP(B27,Zdroj!$A$1:$C$81,3,FALSE))</f>
        <v/>
      </c>
      <c r="G27" s="33" t="str">
        <f>IF(ISBLANK(B27),"",(ROUNDDOWN((VLOOKUP(B27,Zdroj!$A$1:$C$81,2,FALSE))*IF(D27=Zdroj!$I$9,1.13,1),0)))</f>
        <v/>
      </c>
      <c r="H27" s="36" t="str">
        <f t="shared" si="0"/>
        <v/>
      </c>
    </row>
    <row r="28" spans="1:8" s="26" customFormat="1" ht="24.9" customHeight="1" x14ac:dyDescent="0.25">
      <c r="A28" s="58" t="s">
        <v>79</v>
      </c>
      <c r="B28" s="58"/>
      <c r="C28" s="58"/>
      <c r="D28" s="58"/>
      <c r="E28" s="58"/>
      <c r="F28" s="58"/>
      <c r="G28" s="58"/>
      <c r="H28" s="37">
        <f>SUM(H13:H27)</f>
        <v>0</v>
      </c>
    </row>
    <row r="29" spans="1:8" ht="24.9" customHeight="1" x14ac:dyDescent="0.25">
      <c r="A29" s="59" t="s">
        <v>24</v>
      </c>
      <c r="B29" s="59"/>
      <c r="C29" s="59"/>
      <c r="D29" s="59"/>
      <c r="E29" s="59"/>
      <c r="F29" s="59"/>
      <c r="G29" s="59"/>
      <c r="H29" s="59"/>
    </row>
    <row r="30" spans="1:8" ht="20.100000000000001" customHeight="1" x14ac:dyDescent="0.25">
      <c r="A30" s="32" t="str">
        <f>IF(ISBLANK(B30),"",MAX(A13:A27)+1)</f>
        <v/>
      </c>
      <c r="B30" s="56"/>
      <c r="C30" s="56"/>
      <c r="D30" s="56"/>
      <c r="E30" s="9"/>
      <c r="F30" s="34" t="str">
        <f>IF(ISBLANK(B30),"",VLOOKUP(B30,Zdroj!$A$1:$C$81,3,FALSE))</f>
        <v/>
      </c>
      <c r="G30" s="33" t="str">
        <f>IF(ISBLANK(B30),"",VLOOKUP(B30,Zdroj!$A$1:$C$81,2,FALSE))</f>
        <v/>
      </c>
      <c r="H30" s="36" t="str">
        <f>IF(ISBLANK(B30),"",E30*G30)</f>
        <v/>
      </c>
    </row>
    <row r="31" spans="1:8" ht="20.100000000000001" customHeight="1" x14ac:dyDescent="0.25">
      <c r="A31" s="32" t="str">
        <f>IF(ISBLANK(B31),"",A30+1)</f>
        <v/>
      </c>
      <c r="B31" s="56"/>
      <c r="C31" s="56"/>
      <c r="D31" s="56"/>
      <c r="E31" s="9"/>
      <c r="F31" s="34" t="str">
        <f>IF(ISBLANK(B31),"",VLOOKUP(B31,Zdroj!$A$1:$C$81,3,FALSE))</f>
        <v/>
      </c>
      <c r="G31" s="33" t="str">
        <f>IF(ISBLANK(B31),"",VLOOKUP(B31,Zdroj!$A$1:$C$81,2,FALSE))</f>
        <v/>
      </c>
      <c r="H31" s="36" t="str">
        <f>IF(ISBLANK(B31),"",E31*G31)</f>
        <v/>
      </c>
    </row>
    <row r="32" spans="1:8" ht="20.100000000000001" customHeight="1" x14ac:dyDescent="0.25">
      <c r="A32" s="32" t="str">
        <f>IF(ISBLANK(B32),"",A31+1)</f>
        <v/>
      </c>
      <c r="B32" s="56"/>
      <c r="C32" s="56"/>
      <c r="D32" s="56"/>
      <c r="E32" s="9"/>
      <c r="F32" s="34" t="str">
        <f>IF(ISBLANK(B32),"",VLOOKUP(B32,Zdroj!$A$1:$C$81,3,FALSE))</f>
        <v/>
      </c>
      <c r="G32" s="33" t="str">
        <f>IF(ISBLANK(B32),"",VLOOKUP(B32,Zdroj!$A$1:$C$81,2,FALSE))</f>
        <v/>
      </c>
      <c r="H32" s="36" t="str">
        <f>IF(ISBLANK(B32),"",E32*G32)</f>
        <v/>
      </c>
    </row>
    <row r="33" spans="1:9" ht="24.9" customHeight="1" x14ac:dyDescent="0.25">
      <c r="A33" s="58" t="s">
        <v>80</v>
      </c>
      <c r="B33" s="58"/>
      <c r="C33" s="58"/>
      <c r="D33" s="58"/>
      <c r="E33" s="58"/>
      <c r="F33" s="58"/>
      <c r="G33" s="58"/>
      <c r="H33" s="37">
        <f>SUM(H30:H32)</f>
        <v>0</v>
      </c>
    </row>
    <row r="34" spans="1:9" ht="35.1" customHeight="1" x14ac:dyDescent="0.25">
      <c r="A34" s="50" t="s">
        <v>177</v>
      </c>
      <c r="B34" s="50"/>
      <c r="C34" s="50"/>
      <c r="D34" s="50"/>
      <c r="E34" s="54">
        <f>H28+H33</f>
        <v>0</v>
      </c>
      <c r="F34" s="55"/>
      <c r="G34" s="55"/>
      <c r="H34" s="55"/>
    </row>
    <row r="35" spans="1:9" ht="30" customHeight="1" x14ac:dyDescent="0.25">
      <c r="A35" s="50" t="s">
        <v>78</v>
      </c>
      <c r="B35" s="50"/>
      <c r="C35" s="50"/>
      <c r="D35" s="50"/>
      <c r="E35" s="51"/>
      <c r="F35" s="52"/>
      <c r="G35" s="52"/>
      <c r="H35" s="52"/>
    </row>
    <row r="36" spans="1:9" ht="50.1" customHeight="1" x14ac:dyDescent="0.25">
      <c r="A36" s="47" t="s">
        <v>183</v>
      </c>
      <c r="B36" s="47"/>
      <c r="C36" s="47"/>
      <c r="D36" s="47"/>
      <c r="E36" s="48">
        <f>IF(OR(ISBLANK($H$7),ISBLANK(E35)),0,MIN(E34,E35)*(1-$H$7))</f>
        <v>0</v>
      </c>
      <c r="F36" s="49"/>
      <c r="G36" s="49"/>
      <c r="H36" s="49"/>
    </row>
    <row r="37" spans="1:9" s="28" customFormat="1" ht="27" customHeight="1" x14ac:dyDescent="0.25">
      <c r="A37" s="38" t="s">
        <v>72</v>
      </c>
      <c r="B37" s="61" t="s">
        <v>71</v>
      </c>
      <c r="C37" s="61"/>
      <c r="D37" s="61"/>
      <c r="E37" s="61"/>
      <c r="F37" s="61"/>
      <c r="G37" s="61"/>
      <c r="H37" s="61"/>
      <c r="I37" s="27"/>
    </row>
    <row r="38" spans="1:9" s="21" customFormat="1" ht="15" customHeight="1" x14ac:dyDescent="0.25">
      <c r="A38" s="42"/>
      <c r="B38" s="42"/>
      <c r="C38" s="42"/>
      <c r="D38" s="42"/>
      <c r="E38" s="42"/>
      <c r="F38" s="42"/>
      <c r="G38" s="42"/>
      <c r="H38" s="42"/>
    </row>
    <row r="39" spans="1:9" s="21" customFormat="1" ht="26.1" customHeight="1" x14ac:dyDescent="0.25">
      <c r="A39" s="60" t="s">
        <v>35</v>
      </c>
      <c r="B39" s="60"/>
      <c r="C39" s="60"/>
      <c r="D39" s="60"/>
      <c r="E39" s="60"/>
      <c r="F39" s="60"/>
      <c r="G39" s="60"/>
      <c r="H39" s="60"/>
    </row>
    <row r="40" spans="1:9" ht="50.1" customHeight="1" x14ac:dyDescent="0.25">
      <c r="A40" s="30" t="s">
        <v>1</v>
      </c>
      <c r="B40" s="57" t="s">
        <v>0</v>
      </c>
      <c r="C40" s="57"/>
      <c r="D40" s="57"/>
      <c r="E40" s="31" t="s">
        <v>43</v>
      </c>
      <c r="F40" s="31" t="s">
        <v>41</v>
      </c>
      <c r="G40" s="31" t="s">
        <v>42</v>
      </c>
      <c r="H40" s="31" t="s">
        <v>44</v>
      </c>
    </row>
    <row r="41" spans="1:9" ht="24.9" customHeight="1" x14ac:dyDescent="0.25">
      <c r="A41" s="59" t="s">
        <v>25</v>
      </c>
      <c r="B41" s="59"/>
      <c r="C41" s="59"/>
      <c r="D41" s="59"/>
      <c r="E41" s="59"/>
      <c r="F41" s="59"/>
      <c r="G41" s="59"/>
      <c r="H41" s="59"/>
    </row>
    <row r="42" spans="1:9" ht="20.100000000000001" customHeight="1" x14ac:dyDescent="0.25">
      <c r="A42" s="32" t="str">
        <f>IF(ISBLANK(B42),"",MAX(A30:A32,A13:A27)+1)</f>
        <v/>
      </c>
      <c r="B42" s="56"/>
      <c r="C42" s="56"/>
      <c r="D42" s="56"/>
      <c r="E42" s="9"/>
      <c r="F42" s="34" t="str">
        <f>IF(ISBLANK(B42),"",VLOOKUP(B42,Zdroj!$A$1:$C$81,3,FALSE))</f>
        <v/>
      </c>
      <c r="G42" s="33" t="str">
        <f>IF(ISBLANK(B42),"",VLOOKUP(B42,Zdroj!$A$1:$C$81,2,FALSE))</f>
        <v/>
      </c>
      <c r="H42" s="36" t="str">
        <f>IF(ISBLANK(B42),"",E42*G42)</f>
        <v/>
      </c>
    </row>
    <row r="43" spans="1:9" ht="20.100000000000001" customHeight="1" x14ac:dyDescent="0.25">
      <c r="A43" s="32" t="str">
        <f>IF(ISBLANK(B43),"",A42+1)</f>
        <v/>
      </c>
      <c r="B43" s="56"/>
      <c r="C43" s="56"/>
      <c r="D43" s="56"/>
      <c r="E43" s="9"/>
      <c r="F43" s="34" t="str">
        <f>IF(ISBLANK(B43),"",VLOOKUP(B43,Zdroj!$A$1:$C$81,3,FALSE))</f>
        <v/>
      </c>
      <c r="G43" s="33" t="str">
        <f>IF(ISBLANK(B43),"",VLOOKUP(B43,Zdroj!$A$1:$C$81,2,FALSE))</f>
        <v/>
      </c>
      <c r="H43" s="36" t="str">
        <f>IF(ISBLANK(B43),"",E43*G43)</f>
        <v/>
      </c>
    </row>
    <row r="44" spans="1:9" ht="20.100000000000001" customHeight="1" x14ac:dyDescent="0.25">
      <c r="A44" s="32" t="str">
        <f>IF(ISBLANK(B44),"",A43+1)</f>
        <v/>
      </c>
      <c r="B44" s="56"/>
      <c r="C44" s="56"/>
      <c r="D44" s="56"/>
      <c r="E44" s="9"/>
      <c r="F44" s="34" t="str">
        <f>IF(ISBLANK(B44),"",VLOOKUP(B44,Zdroj!$A$1:$C$81,3,FALSE))</f>
        <v/>
      </c>
      <c r="G44" s="33" t="str">
        <f>IF(ISBLANK(B44),"",VLOOKUP(B44,Zdroj!$A$1:$C$81,2,FALSE))</f>
        <v/>
      </c>
      <c r="H44" s="36" t="str">
        <f>IF(ISBLANK(B44),"",E44*G44)</f>
        <v/>
      </c>
    </row>
    <row r="45" spans="1:9" ht="20.100000000000001" customHeight="1" x14ac:dyDescent="0.25">
      <c r="A45" s="32" t="str">
        <f t="shared" ref="A45:A46" si="2">IF(ISBLANK(B45),"",A44+1)</f>
        <v/>
      </c>
      <c r="B45" s="56"/>
      <c r="C45" s="56"/>
      <c r="D45" s="56"/>
      <c r="E45" s="9"/>
      <c r="F45" s="34" t="str">
        <f>IF(ISBLANK(B45),"",VLOOKUP(B45,Zdroj!$A$1:$C$81,3,FALSE))</f>
        <v/>
      </c>
      <c r="G45" s="33" t="str">
        <f>IF(ISBLANK(B45),"",VLOOKUP(B45,Zdroj!$A$1:$C$81,2,FALSE))</f>
        <v/>
      </c>
      <c r="H45" s="36" t="str">
        <f>IF(ISBLANK(B45),"",E45*G45)</f>
        <v/>
      </c>
    </row>
    <row r="46" spans="1:9" ht="20.100000000000001" customHeight="1" x14ac:dyDescent="0.25">
      <c r="A46" s="32" t="str">
        <f t="shared" si="2"/>
        <v/>
      </c>
      <c r="B46" s="56"/>
      <c r="C46" s="56"/>
      <c r="D46" s="56"/>
      <c r="E46" s="9"/>
      <c r="F46" s="34" t="str">
        <f>IF(ISBLANK(B46),"",VLOOKUP(B46,Zdroj!$A$1:$C$81,3,FALSE))</f>
        <v/>
      </c>
      <c r="G46" s="33" t="str">
        <f>IF(ISBLANK(B46),"",VLOOKUP(B46,Zdroj!$A$1:$C$81,2,FALSE))</f>
        <v/>
      </c>
      <c r="H46" s="36" t="str">
        <f>IF(ISBLANK(B46),"",E46*G46)</f>
        <v/>
      </c>
    </row>
    <row r="47" spans="1:9" ht="24.9" customHeight="1" x14ac:dyDescent="0.25">
      <c r="A47" s="58" t="s">
        <v>145</v>
      </c>
      <c r="B47" s="58"/>
      <c r="C47" s="58"/>
      <c r="D47" s="58"/>
      <c r="E47" s="58"/>
      <c r="F47" s="58"/>
      <c r="G47" s="58"/>
      <c r="H47" s="37">
        <f>SUM(H42:H46)</f>
        <v>0</v>
      </c>
    </row>
    <row r="48" spans="1:9" ht="24.9" customHeight="1" x14ac:dyDescent="0.25">
      <c r="A48" s="59" t="s">
        <v>26</v>
      </c>
      <c r="B48" s="59"/>
      <c r="C48" s="59"/>
      <c r="D48" s="59"/>
      <c r="E48" s="59"/>
      <c r="F48" s="59"/>
      <c r="G48" s="59"/>
      <c r="H48" s="59"/>
    </row>
    <row r="49" spans="1:8" ht="20.100000000000001" customHeight="1" x14ac:dyDescent="0.25">
      <c r="A49" s="32" t="str">
        <f>IF(ISBLANK(B49),"",MAX(A13:A27,A30:A32,A42:A46)+1)</f>
        <v/>
      </c>
      <c r="B49" s="56"/>
      <c r="C49" s="56"/>
      <c r="D49" s="56"/>
      <c r="E49" s="9"/>
      <c r="F49" s="34" t="str">
        <f>IF(ISBLANK(B49),"",VLOOKUP(B49,Zdroj!$A$1:$C$81,3,FALSE))</f>
        <v/>
      </c>
      <c r="G49" s="33" t="str">
        <f>IF(ISBLANK(B49),"",VLOOKUP(B49,Zdroj!$A$1:$C$81,2,FALSE))</f>
        <v/>
      </c>
      <c r="H49" s="36" t="str">
        <f>IF(ISBLANK(B49),"",E49*G49)</f>
        <v/>
      </c>
    </row>
    <row r="50" spans="1:8" ht="20.100000000000001" customHeight="1" x14ac:dyDescent="0.25">
      <c r="A50" s="32" t="str">
        <f>IF(ISBLANK(B50),"",A49+1)</f>
        <v/>
      </c>
      <c r="B50" s="56"/>
      <c r="C50" s="56"/>
      <c r="D50" s="56"/>
      <c r="E50" s="9"/>
      <c r="F50" s="34" t="str">
        <f>IF(ISBLANK(B50),"",VLOOKUP(B50,Zdroj!$A$1:$C$81,3,FALSE))</f>
        <v/>
      </c>
      <c r="G50" s="33" t="str">
        <f>IF(ISBLANK(B50),"",VLOOKUP(B50,Zdroj!$A$1:$C$81,2,FALSE))</f>
        <v/>
      </c>
      <c r="H50" s="36" t="str">
        <f>IF(ISBLANK(B50),"",E50*G50)</f>
        <v/>
      </c>
    </row>
    <row r="51" spans="1:8" ht="20.100000000000001" customHeight="1" x14ac:dyDescent="0.25">
      <c r="A51" s="32" t="str">
        <f t="shared" ref="A51:A53" si="3">IF(ISBLANK(B51),"",A50+1)</f>
        <v/>
      </c>
      <c r="B51" s="56"/>
      <c r="C51" s="56"/>
      <c r="D51" s="56"/>
      <c r="E51" s="9"/>
      <c r="F51" s="34" t="str">
        <f>IF(ISBLANK(B51),"",VLOOKUP(B51,Zdroj!$A$1:$C$81,3,FALSE))</f>
        <v/>
      </c>
      <c r="G51" s="33" t="str">
        <f>IF(ISBLANK(B51),"",VLOOKUP(B51,Zdroj!$A$1:$C$81,2,FALSE))</f>
        <v/>
      </c>
      <c r="H51" s="36" t="str">
        <f>IF(ISBLANK(B51),"",E51*G51)</f>
        <v/>
      </c>
    </row>
    <row r="52" spans="1:8" ht="20.100000000000001" customHeight="1" x14ac:dyDescent="0.25">
      <c r="A52" s="32" t="str">
        <f t="shared" si="3"/>
        <v/>
      </c>
      <c r="B52" s="56"/>
      <c r="C52" s="56"/>
      <c r="D52" s="56"/>
      <c r="E52" s="9"/>
      <c r="F52" s="34" t="str">
        <f>IF(ISBLANK(B52),"",VLOOKUP(B52,Zdroj!$A$1:$C$81,3,FALSE))</f>
        <v/>
      </c>
      <c r="G52" s="33" t="str">
        <f>IF(ISBLANK(B52),"",VLOOKUP(B52,Zdroj!$A$1:$C$81,2,FALSE))</f>
        <v/>
      </c>
      <c r="H52" s="36" t="str">
        <f>IF(ISBLANK(B52),"",E52*G52)</f>
        <v/>
      </c>
    </row>
    <row r="53" spans="1:8" ht="20.100000000000001" customHeight="1" x14ac:dyDescent="0.25">
      <c r="A53" s="32" t="str">
        <f t="shared" si="3"/>
        <v/>
      </c>
      <c r="B53" s="56"/>
      <c r="C53" s="56"/>
      <c r="D53" s="56"/>
      <c r="E53" s="9"/>
      <c r="F53" s="34" t="str">
        <f>IF(ISBLANK(B53),"",VLOOKUP(B53,Zdroj!$A$1:$C$81,3,FALSE))</f>
        <v/>
      </c>
      <c r="G53" s="33" t="str">
        <f>IF(ISBLANK(B53),"",VLOOKUP(B53,Zdroj!$A$1:$C$81,2,FALSE))</f>
        <v/>
      </c>
      <c r="H53" s="36" t="str">
        <f>IF(ISBLANK(B53),"",E53*G53)</f>
        <v/>
      </c>
    </row>
    <row r="54" spans="1:8" ht="24.9" customHeight="1" x14ac:dyDescent="0.25">
      <c r="A54" s="58" t="s">
        <v>146</v>
      </c>
      <c r="B54" s="58"/>
      <c r="C54" s="58"/>
      <c r="D54" s="58"/>
      <c r="E54" s="58"/>
      <c r="F54" s="58"/>
      <c r="G54" s="58"/>
      <c r="H54" s="37">
        <f>SUM(H49:H53)</f>
        <v>0</v>
      </c>
    </row>
    <row r="55" spans="1:8" ht="24.9" customHeight="1" x14ac:dyDescent="0.25">
      <c r="A55" s="59" t="s">
        <v>27</v>
      </c>
      <c r="B55" s="59"/>
      <c r="C55" s="59"/>
      <c r="D55" s="59"/>
      <c r="E55" s="59"/>
      <c r="F55" s="59"/>
      <c r="G55" s="59"/>
      <c r="H55" s="59"/>
    </row>
    <row r="56" spans="1:8" ht="20.100000000000001" customHeight="1" x14ac:dyDescent="0.25">
      <c r="A56" s="32" t="str">
        <f>IF(ISBLANK(B56),"",MAX(A13:A27,A30:A32,A42:A46,A49:A53)+1)</f>
        <v/>
      </c>
      <c r="B56" s="56"/>
      <c r="C56" s="56"/>
      <c r="D56" s="56"/>
      <c r="E56" s="9"/>
      <c r="F56" s="34" t="str">
        <f>IF(ISBLANK(B56),"",VLOOKUP(B56,Zdroj!$A$1:$C$81,3,FALSE))</f>
        <v/>
      </c>
      <c r="G56" s="33" t="str">
        <f>IF(ISBLANK(B56),"",VLOOKUP(B56,Zdroj!$A$1:$C$81,2,FALSE))</f>
        <v/>
      </c>
      <c r="H56" s="36" t="str">
        <f>IF(ISBLANK(B56),"",E56*G56)</f>
        <v/>
      </c>
    </row>
    <row r="57" spans="1:8" ht="20.100000000000001" customHeight="1" x14ac:dyDescent="0.25">
      <c r="A57" s="32" t="str">
        <f>IF(ISBLANK(B57),"",A56+1)</f>
        <v/>
      </c>
      <c r="B57" s="56"/>
      <c r="C57" s="56"/>
      <c r="D57" s="56"/>
      <c r="E57" s="9"/>
      <c r="F57" s="34" t="str">
        <f>IF(ISBLANK(B57),"",VLOOKUP(B57,Zdroj!$A$1:$C$81,3,FALSE))</f>
        <v/>
      </c>
      <c r="G57" s="33" t="str">
        <f>IF(ISBLANK(B57),"",VLOOKUP(B57,Zdroj!$A$1:$C$81,2,FALSE))</f>
        <v/>
      </c>
      <c r="H57" s="36" t="str">
        <f>IF(ISBLANK(B57),"",E57*G57)</f>
        <v/>
      </c>
    </row>
    <row r="58" spans="1:8" ht="20.100000000000001" customHeight="1" x14ac:dyDescent="0.25">
      <c r="A58" s="32" t="str">
        <f>IF(ISBLANK(B58),"",A57+1)</f>
        <v/>
      </c>
      <c r="B58" s="56"/>
      <c r="C58" s="56"/>
      <c r="D58" s="56"/>
      <c r="E58" s="9"/>
      <c r="F58" s="34" t="str">
        <f>IF(ISBLANK(B58),"",VLOOKUP(B58,Zdroj!$A$1:$C$81,3,FALSE))</f>
        <v/>
      </c>
      <c r="G58" s="33" t="str">
        <f>IF(ISBLANK(B58),"",VLOOKUP(B58,Zdroj!$A$1:$C$81,2,FALSE))</f>
        <v/>
      </c>
      <c r="H58" s="36" t="str">
        <f>IF(ISBLANK(B58),"",E58*G58)</f>
        <v/>
      </c>
    </row>
    <row r="59" spans="1:8" ht="20.100000000000001" customHeight="1" x14ac:dyDescent="0.25">
      <c r="A59" s="32" t="str">
        <f>IF(ISBLANK(B59),"",A58+1)</f>
        <v/>
      </c>
      <c r="B59" s="56"/>
      <c r="C59" s="56"/>
      <c r="D59" s="56"/>
      <c r="E59" s="9"/>
      <c r="F59" s="34" t="str">
        <f>IF(ISBLANK(B59),"",VLOOKUP(B59,Zdroj!$A$1:$C$81,3,FALSE))</f>
        <v/>
      </c>
      <c r="G59" s="33" t="str">
        <f>IF(ISBLANK(B59),"",VLOOKUP(B59,Zdroj!$A$1:$C$81,2,FALSE))</f>
        <v/>
      </c>
      <c r="H59" s="36" t="str">
        <f>IF(ISBLANK(B59),"",E59*G59)</f>
        <v/>
      </c>
    </row>
    <row r="60" spans="1:8" ht="24.9" customHeight="1" x14ac:dyDescent="0.25">
      <c r="A60" s="58" t="s">
        <v>147</v>
      </c>
      <c r="B60" s="58"/>
      <c r="C60" s="58"/>
      <c r="D60" s="58"/>
      <c r="E60" s="58"/>
      <c r="F60" s="58"/>
      <c r="G60" s="58"/>
      <c r="H60" s="37">
        <f>SUM(H56:H59)</f>
        <v>0</v>
      </c>
    </row>
    <row r="61" spans="1:8" ht="24.9" customHeight="1" x14ac:dyDescent="0.25">
      <c r="A61" s="59" t="s">
        <v>28</v>
      </c>
      <c r="B61" s="59"/>
      <c r="C61" s="59"/>
      <c r="D61" s="59"/>
      <c r="E61" s="59"/>
      <c r="F61" s="59"/>
      <c r="G61" s="59"/>
      <c r="H61" s="59"/>
    </row>
    <row r="62" spans="1:8" ht="20.100000000000001" customHeight="1" x14ac:dyDescent="0.25">
      <c r="A62" s="32" t="str">
        <f>IF(ISBLANK(B62),"",MAX(A21:A33,A36:A40,A49:A53,A56:A59)+1)</f>
        <v/>
      </c>
      <c r="B62" s="56"/>
      <c r="C62" s="56"/>
      <c r="D62" s="56"/>
      <c r="E62" s="9"/>
      <c r="F62" s="34" t="str">
        <f>IF(ISBLANK(B62),"",VLOOKUP(B62,Zdroj!$A$1:$C$81,3,FALSE))</f>
        <v/>
      </c>
      <c r="G62" s="33" t="str">
        <f>IF(ISBLANK(B62),"",VLOOKUP(B62,Zdroj!$A$1:$C$81,2,FALSE))</f>
        <v/>
      </c>
      <c r="H62" s="36" t="str">
        <f>IF(ISBLANK(B62),"",E62*G62)</f>
        <v/>
      </c>
    </row>
    <row r="63" spans="1:8" ht="24.9" customHeight="1" x14ac:dyDescent="0.25">
      <c r="A63" s="58" t="s">
        <v>148</v>
      </c>
      <c r="B63" s="58"/>
      <c r="C63" s="58"/>
      <c r="D63" s="58"/>
      <c r="E63" s="58"/>
      <c r="F63" s="58"/>
      <c r="G63" s="58"/>
      <c r="H63" s="37">
        <f>SUM(H62)</f>
        <v>0</v>
      </c>
    </row>
    <row r="64" spans="1:8" ht="24.9" customHeight="1" x14ac:dyDescent="0.25">
      <c r="A64" s="59" t="s">
        <v>29</v>
      </c>
      <c r="B64" s="59"/>
      <c r="C64" s="59"/>
      <c r="D64" s="59"/>
      <c r="E64" s="59"/>
      <c r="F64" s="59"/>
      <c r="G64" s="59"/>
      <c r="H64" s="59"/>
    </row>
    <row r="65" spans="1:8" ht="20.100000000000001" customHeight="1" x14ac:dyDescent="0.25">
      <c r="A65" s="32" t="str">
        <f>IF(ISBLANK(B65),"",MAX(A13:A27,A30:A32,A42:A46,A49:A53,A56:A59,A62)+1)</f>
        <v/>
      </c>
      <c r="B65" s="56"/>
      <c r="C65" s="56"/>
      <c r="D65" s="56"/>
      <c r="E65" s="9"/>
      <c r="F65" s="34" t="str">
        <f>IF(ISBLANK(B65),"",VLOOKUP(B65,Zdroj!$A$1:$C$81,3,FALSE))</f>
        <v/>
      </c>
      <c r="G65" s="33" t="str">
        <f>IF(ISBLANK(B65),"",VLOOKUP(B65,Zdroj!$A$1:$C$81,2,FALSE))</f>
        <v/>
      </c>
      <c r="H65" s="36" t="str">
        <f>IF(ISBLANK(B65),"",E65*G65)</f>
        <v/>
      </c>
    </row>
    <row r="66" spans="1:8" ht="20.100000000000001" customHeight="1" x14ac:dyDescent="0.25">
      <c r="A66" s="32" t="str">
        <f>IF(ISBLANK(B66),"",A65+1)</f>
        <v/>
      </c>
      <c r="B66" s="56"/>
      <c r="C66" s="56"/>
      <c r="D66" s="56"/>
      <c r="E66" s="9"/>
      <c r="F66" s="34" t="str">
        <f>IF(ISBLANK(B66),"",VLOOKUP(B66,Zdroj!$A$1:$C$81,3,FALSE))</f>
        <v/>
      </c>
      <c r="G66" s="33" t="str">
        <f>IF(ISBLANK(B66),"",VLOOKUP(B66,Zdroj!$A$1:$C$81,2,FALSE))</f>
        <v/>
      </c>
      <c r="H66" s="36" t="str">
        <f>IF(ISBLANK(B66),"",E66*G66)</f>
        <v/>
      </c>
    </row>
    <row r="67" spans="1:8" ht="24.9" customHeight="1" x14ac:dyDescent="0.25">
      <c r="A67" s="58" t="s">
        <v>149</v>
      </c>
      <c r="B67" s="58"/>
      <c r="C67" s="58"/>
      <c r="D67" s="58"/>
      <c r="E67" s="58"/>
      <c r="F67" s="58"/>
      <c r="G67" s="58"/>
      <c r="H67" s="37">
        <f>SUM(H65:H66)</f>
        <v>0</v>
      </c>
    </row>
    <row r="68" spans="1:8" ht="24.9" customHeight="1" x14ac:dyDescent="0.25">
      <c r="A68" s="59" t="s">
        <v>30</v>
      </c>
      <c r="B68" s="59"/>
      <c r="C68" s="59"/>
      <c r="D68" s="59"/>
      <c r="E68" s="59"/>
      <c r="F68" s="59"/>
      <c r="G68" s="59"/>
      <c r="H68" s="59"/>
    </row>
    <row r="69" spans="1:8" ht="20.100000000000001" customHeight="1" x14ac:dyDescent="0.25">
      <c r="A69" s="32" t="str">
        <f>IF(ISBLANK(B69),"",MAX(A13:A27,A30:A32,A42:A46,A49:A53,A56:A59,A62,A65:A66)+1)</f>
        <v/>
      </c>
      <c r="B69" s="56"/>
      <c r="C69" s="56"/>
      <c r="D69" s="56"/>
      <c r="E69" s="9"/>
      <c r="F69" s="34" t="str">
        <f>IF(ISBLANK(B69),"",VLOOKUP(B69,Zdroj!$A$1:$C$81,3,FALSE))</f>
        <v/>
      </c>
      <c r="G69" s="33" t="str">
        <f>IF(ISBLANK(B69),"",VLOOKUP(B69,Zdroj!$A$1:$C$81,2,FALSE))</f>
        <v/>
      </c>
      <c r="H69" s="36" t="str">
        <f>IF(ISBLANK(B69),"",E69*G69)</f>
        <v/>
      </c>
    </row>
    <row r="70" spans="1:8" ht="24.9" customHeight="1" x14ac:dyDescent="0.25">
      <c r="A70" s="58" t="s">
        <v>150</v>
      </c>
      <c r="B70" s="58"/>
      <c r="C70" s="58"/>
      <c r="D70" s="58"/>
      <c r="E70" s="58"/>
      <c r="F70" s="58"/>
      <c r="G70" s="58"/>
      <c r="H70" s="37">
        <f>SUM(H69)</f>
        <v>0</v>
      </c>
    </row>
    <row r="71" spans="1:8" ht="35.1" customHeight="1" x14ac:dyDescent="0.25">
      <c r="A71" s="50" t="s">
        <v>178</v>
      </c>
      <c r="B71" s="50"/>
      <c r="C71" s="50"/>
      <c r="D71" s="50"/>
      <c r="E71" s="54">
        <f>H47+H54+H60+H63+H67+H70</f>
        <v>0</v>
      </c>
      <c r="F71" s="55"/>
      <c r="G71" s="55"/>
      <c r="H71" s="55"/>
    </row>
    <row r="72" spans="1:8" ht="30" customHeight="1" x14ac:dyDescent="0.25">
      <c r="A72" s="50" t="s">
        <v>151</v>
      </c>
      <c r="B72" s="50"/>
      <c r="C72" s="50"/>
      <c r="D72" s="50"/>
      <c r="E72" s="51"/>
      <c r="F72" s="52"/>
      <c r="G72" s="52"/>
      <c r="H72" s="52"/>
    </row>
    <row r="73" spans="1:8" ht="50.1" customHeight="1" x14ac:dyDescent="0.25">
      <c r="A73" s="47" t="s">
        <v>184</v>
      </c>
      <c r="B73" s="47"/>
      <c r="C73" s="47"/>
      <c r="D73" s="47"/>
      <c r="E73" s="48">
        <f>IF(OR(ISBLANK($H$7),ISBLANK(E72)),0,MIN(E71,E72)*(1-$H$7))</f>
        <v>0</v>
      </c>
      <c r="F73" s="49"/>
      <c r="G73" s="49"/>
      <c r="H73" s="49"/>
    </row>
    <row r="74" spans="1:8" s="21" customFormat="1" ht="15" customHeight="1" x14ac:dyDescent="0.25">
      <c r="A74" s="39"/>
      <c r="B74" s="39"/>
      <c r="C74" s="39"/>
      <c r="D74" s="39"/>
      <c r="E74" s="39"/>
      <c r="F74" s="39"/>
      <c r="G74" s="39"/>
      <c r="H74" s="39"/>
    </row>
    <row r="75" spans="1:8" s="21" customFormat="1" ht="26.1" customHeight="1" x14ac:dyDescent="0.25">
      <c r="A75" s="60" t="s">
        <v>36</v>
      </c>
      <c r="B75" s="60"/>
      <c r="C75" s="60"/>
      <c r="D75" s="60"/>
      <c r="E75" s="60"/>
      <c r="F75" s="60"/>
      <c r="G75" s="60"/>
      <c r="H75" s="60"/>
    </row>
    <row r="76" spans="1:8" ht="50.1" customHeight="1" x14ac:dyDescent="0.25">
      <c r="A76" s="30" t="s">
        <v>1</v>
      </c>
      <c r="B76" s="57" t="s">
        <v>0</v>
      </c>
      <c r="C76" s="57"/>
      <c r="D76" s="57"/>
      <c r="E76" s="31" t="s">
        <v>43</v>
      </c>
      <c r="F76" s="31" t="s">
        <v>41</v>
      </c>
      <c r="G76" s="31" t="s">
        <v>42</v>
      </c>
      <c r="H76" s="31" t="s">
        <v>44</v>
      </c>
    </row>
    <row r="77" spans="1:8" ht="24.9" customHeight="1" x14ac:dyDescent="0.25">
      <c r="A77" s="59" t="s">
        <v>31</v>
      </c>
      <c r="B77" s="59"/>
      <c r="C77" s="59"/>
      <c r="D77" s="59"/>
      <c r="E77" s="59"/>
      <c r="F77" s="59"/>
      <c r="G77" s="59"/>
      <c r="H77" s="59"/>
    </row>
    <row r="78" spans="1:8" ht="30" customHeight="1" x14ac:dyDescent="0.25">
      <c r="A78" s="32" t="str">
        <f>IF(ISBLANK(B78),"",MAX(A13:A27,A30:A32,A42:A46,A49:A53,A56:A59,A62,A65:A66,A69)+1)</f>
        <v/>
      </c>
      <c r="B78" s="56"/>
      <c r="C78" s="56"/>
      <c r="D78" s="56"/>
      <c r="E78" s="9"/>
      <c r="F78" s="34" t="str">
        <f>IF(ISBLANK(B78),"",VLOOKUP(B78,Zdroj!$A$1:$C$81,3,FALSE))</f>
        <v/>
      </c>
      <c r="G78" s="33" t="str">
        <f>IF(ISBLANK(B78),"",VLOOKUP(B78,Zdroj!$A$1:$C$81,2,FALSE))</f>
        <v/>
      </c>
      <c r="H78" s="36" t="str">
        <f>IF(ISBLANK(B78),"",E78*G78)</f>
        <v/>
      </c>
    </row>
    <row r="79" spans="1:8" ht="30" customHeight="1" x14ac:dyDescent="0.25">
      <c r="A79" s="32" t="str">
        <f>IF(ISBLANK(B79),"",A78+1)</f>
        <v/>
      </c>
      <c r="B79" s="56"/>
      <c r="C79" s="56"/>
      <c r="D79" s="56"/>
      <c r="E79" s="9"/>
      <c r="F79" s="34" t="str">
        <f>IF(ISBLANK(B79),"",VLOOKUP(B79,Zdroj!$A$1:$C$81,3,FALSE))</f>
        <v/>
      </c>
      <c r="G79" s="33" t="str">
        <f>IF(ISBLANK(B79),"",VLOOKUP(B79,Zdroj!$A$1:$C$81,2,FALSE))</f>
        <v/>
      </c>
      <c r="H79" s="36" t="str">
        <f>IF(ISBLANK(B79),"",E79*G79)</f>
        <v/>
      </c>
    </row>
    <row r="80" spans="1:8" ht="30" customHeight="1" x14ac:dyDescent="0.25">
      <c r="A80" s="32" t="str">
        <f t="shared" ref="A80:A94" si="4">IF(ISBLANK(B80),"",A79+1)</f>
        <v/>
      </c>
      <c r="B80" s="56"/>
      <c r="C80" s="56"/>
      <c r="D80" s="56"/>
      <c r="E80" s="9"/>
      <c r="F80" s="34" t="str">
        <f>IF(ISBLANK(B80),"",VLOOKUP(B80,Zdroj!$A$1:$C$81,3,FALSE))</f>
        <v/>
      </c>
      <c r="G80" s="33" t="str">
        <f>IF(ISBLANK(B80),"",VLOOKUP(B80,Zdroj!$A$1:$C$81,2,FALSE))</f>
        <v/>
      </c>
      <c r="H80" s="36" t="str">
        <f t="shared" ref="H80:H94" si="5">IF(ISBLANK(B80),"",E80*G80)</f>
        <v/>
      </c>
    </row>
    <row r="81" spans="1:8" ht="30" customHeight="1" x14ac:dyDescent="0.25">
      <c r="A81" s="32" t="str">
        <f t="shared" si="4"/>
        <v/>
      </c>
      <c r="B81" s="56"/>
      <c r="C81" s="56"/>
      <c r="D81" s="56"/>
      <c r="E81" s="9"/>
      <c r="F81" s="34" t="str">
        <f>IF(ISBLANK(B81),"",VLOOKUP(B81,Zdroj!$A$1:$C$81,3,FALSE))</f>
        <v/>
      </c>
      <c r="G81" s="33" t="str">
        <f>IF(ISBLANK(B81),"",VLOOKUP(B81,Zdroj!$A$1:$C$81,2,FALSE))</f>
        <v/>
      </c>
      <c r="H81" s="36" t="str">
        <f t="shared" si="5"/>
        <v/>
      </c>
    </row>
    <row r="82" spans="1:8" ht="30" customHeight="1" x14ac:dyDescent="0.25">
      <c r="A82" s="32" t="str">
        <f t="shared" si="4"/>
        <v/>
      </c>
      <c r="B82" s="56"/>
      <c r="C82" s="56"/>
      <c r="D82" s="56"/>
      <c r="E82" s="9"/>
      <c r="F82" s="34" t="str">
        <f>IF(ISBLANK(B82),"",VLOOKUP(B82,Zdroj!$A$1:$C$81,3,FALSE))</f>
        <v/>
      </c>
      <c r="G82" s="33" t="str">
        <f>IF(ISBLANK(B82),"",VLOOKUP(B82,Zdroj!$A$1:$C$81,2,FALSE))</f>
        <v/>
      </c>
      <c r="H82" s="36" t="str">
        <f t="shared" si="5"/>
        <v/>
      </c>
    </row>
    <row r="83" spans="1:8" ht="30" customHeight="1" x14ac:dyDescent="0.25">
      <c r="A83" s="32" t="str">
        <f t="shared" si="4"/>
        <v/>
      </c>
      <c r="B83" s="56"/>
      <c r="C83" s="56"/>
      <c r="D83" s="56"/>
      <c r="E83" s="9"/>
      <c r="F83" s="34" t="str">
        <f>IF(ISBLANK(B83),"",VLOOKUP(B83,Zdroj!$A$1:$C$81,3,FALSE))</f>
        <v/>
      </c>
      <c r="G83" s="33" t="str">
        <f>IF(ISBLANK(B83),"",VLOOKUP(B83,Zdroj!$A$1:$C$81,2,FALSE))</f>
        <v/>
      </c>
      <c r="H83" s="36" t="str">
        <f t="shared" si="5"/>
        <v/>
      </c>
    </row>
    <row r="84" spans="1:8" ht="30" customHeight="1" x14ac:dyDescent="0.25">
      <c r="A84" s="32" t="str">
        <f t="shared" si="4"/>
        <v/>
      </c>
      <c r="B84" s="56"/>
      <c r="C84" s="56"/>
      <c r="D84" s="56"/>
      <c r="E84" s="9"/>
      <c r="F84" s="34" t="str">
        <f>IF(ISBLANK(B84),"",VLOOKUP(B84,Zdroj!$A$1:$C$81,3,FALSE))</f>
        <v/>
      </c>
      <c r="G84" s="33" t="str">
        <f>IF(ISBLANK(B84),"",VLOOKUP(B84,Zdroj!$A$1:$C$81,2,FALSE))</f>
        <v/>
      </c>
      <c r="H84" s="36" t="str">
        <f t="shared" si="5"/>
        <v/>
      </c>
    </row>
    <row r="85" spans="1:8" ht="30" customHeight="1" x14ac:dyDescent="0.25">
      <c r="A85" s="32" t="str">
        <f t="shared" si="4"/>
        <v/>
      </c>
      <c r="B85" s="56"/>
      <c r="C85" s="56"/>
      <c r="D85" s="56"/>
      <c r="E85" s="9"/>
      <c r="F85" s="34" t="str">
        <f>IF(ISBLANK(B85),"",VLOOKUP(B85,Zdroj!$A$1:$C$81,3,FALSE))</f>
        <v/>
      </c>
      <c r="G85" s="33" t="str">
        <f>IF(ISBLANK(B85),"",VLOOKUP(B85,Zdroj!$A$1:$C$81,2,FALSE))</f>
        <v/>
      </c>
      <c r="H85" s="36" t="str">
        <f t="shared" si="5"/>
        <v/>
      </c>
    </row>
    <row r="86" spans="1:8" ht="30" customHeight="1" x14ac:dyDescent="0.25">
      <c r="A86" s="32" t="str">
        <f t="shared" si="4"/>
        <v/>
      </c>
      <c r="B86" s="56"/>
      <c r="C86" s="56"/>
      <c r="D86" s="56"/>
      <c r="E86" s="9"/>
      <c r="F86" s="34" t="str">
        <f>IF(ISBLANK(B86),"",VLOOKUP(B86,Zdroj!$A$1:$C$81,3,FALSE))</f>
        <v/>
      </c>
      <c r="G86" s="33" t="str">
        <f>IF(ISBLANK(B86),"",VLOOKUP(B86,Zdroj!$A$1:$C$81,2,FALSE))</f>
        <v/>
      </c>
      <c r="H86" s="36" t="str">
        <f t="shared" si="5"/>
        <v/>
      </c>
    </row>
    <row r="87" spans="1:8" ht="30" customHeight="1" x14ac:dyDescent="0.25">
      <c r="A87" s="32" t="str">
        <f t="shared" si="4"/>
        <v/>
      </c>
      <c r="B87" s="56"/>
      <c r="C87" s="56"/>
      <c r="D87" s="56"/>
      <c r="E87" s="9"/>
      <c r="F87" s="34" t="str">
        <f>IF(ISBLANK(B87),"",VLOOKUP(B87,Zdroj!$A$1:$C$81,3,FALSE))</f>
        <v/>
      </c>
      <c r="G87" s="33" t="str">
        <f>IF(ISBLANK(B87),"",VLOOKUP(B87,Zdroj!$A$1:$C$81,2,FALSE))</f>
        <v/>
      </c>
      <c r="H87" s="36" t="str">
        <f t="shared" si="5"/>
        <v/>
      </c>
    </row>
    <row r="88" spans="1:8" ht="30" customHeight="1" x14ac:dyDescent="0.25">
      <c r="A88" s="32" t="str">
        <f t="shared" si="4"/>
        <v/>
      </c>
      <c r="B88" s="56"/>
      <c r="C88" s="56"/>
      <c r="D88" s="56"/>
      <c r="E88" s="9"/>
      <c r="F88" s="34" t="str">
        <f>IF(ISBLANK(B88),"",VLOOKUP(B88,Zdroj!$A$1:$C$81,3,FALSE))</f>
        <v/>
      </c>
      <c r="G88" s="33" t="str">
        <f>IF(ISBLANK(B88),"",VLOOKUP(B88,Zdroj!$A$1:$C$81,2,FALSE))</f>
        <v/>
      </c>
      <c r="H88" s="36" t="str">
        <f t="shared" si="5"/>
        <v/>
      </c>
    </row>
    <row r="89" spans="1:8" ht="30" customHeight="1" x14ac:dyDescent="0.25">
      <c r="A89" s="32" t="str">
        <f t="shared" si="4"/>
        <v/>
      </c>
      <c r="B89" s="56"/>
      <c r="C89" s="56"/>
      <c r="D89" s="56"/>
      <c r="E89" s="9"/>
      <c r="F89" s="34" t="str">
        <f>IF(ISBLANK(B89),"",VLOOKUP(B89,Zdroj!$A$1:$C$81,3,FALSE))</f>
        <v/>
      </c>
      <c r="G89" s="33" t="str">
        <f>IF(ISBLANK(B89),"",VLOOKUP(B89,Zdroj!$A$1:$C$81,2,FALSE))</f>
        <v/>
      </c>
      <c r="H89" s="36" t="str">
        <f t="shared" si="5"/>
        <v/>
      </c>
    </row>
    <row r="90" spans="1:8" ht="30" customHeight="1" x14ac:dyDescent="0.25">
      <c r="A90" s="32" t="str">
        <f t="shared" si="4"/>
        <v/>
      </c>
      <c r="B90" s="56"/>
      <c r="C90" s="56"/>
      <c r="D90" s="56"/>
      <c r="E90" s="9"/>
      <c r="F90" s="34" t="str">
        <f>IF(ISBLANK(B90),"",VLOOKUP(B90,Zdroj!$A$1:$C$81,3,FALSE))</f>
        <v/>
      </c>
      <c r="G90" s="33" t="str">
        <f>IF(ISBLANK(B90),"",VLOOKUP(B90,Zdroj!$A$1:$C$81,2,FALSE))</f>
        <v/>
      </c>
      <c r="H90" s="36" t="str">
        <f t="shared" si="5"/>
        <v/>
      </c>
    </row>
    <row r="91" spans="1:8" ht="30" customHeight="1" x14ac:dyDescent="0.25">
      <c r="A91" s="32" t="str">
        <f t="shared" si="4"/>
        <v/>
      </c>
      <c r="B91" s="56"/>
      <c r="C91" s="56"/>
      <c r="D91" s="56"/>
      <c r="E91" s="9"/>
      <c r="F91" s="34" t="str">
        <f>IF(ISBLANK(B91),"",VLOOKUP(B91,Zdroj!$A$1:$C$81,3,FALSE))</f>
        <v/>
      </c>
      <c r="G91" s="33" t="str">
        <f>IF(ISBLANK(B91),"",VLOOKUP(B91,Zdroj!$A$1:$C$81,2,FALSE))</f>
        <v/>
      </c>
      <c r="H91" s="36" t="str">
        <f t="shared" si="5"/>
        <v/>
      </c>
    </row>
    <row r="92" spans="1:8" ht="30" customHeight="1" x14ac:dyDescent="0.25">
      <c r="A92" s="32" t="str">
        <f t="shared" si="4"/>
        <v/>
      </c>
      <c r="B92" s="56"/>
      <c r="C92" s="56"/>
      <c r="D92" s="56"/>
      <c r="E92" s="9"/>
      <c r="F92" s="34" t="str">
        <f>IF(ISBLANK(B92),"",VLOOKUP(B92,Zdroj!$A$1:$C$81,3,FALSE))</f>
        <v/>
      </c>
      <c r="G92" s="33" t="str">
        <f>IF(ISBLANK(B92),"",VLOOKUP(B92,Zdroj!$A$1:$C$81,2,FALSE))</f>
        <v/>
      </c>
      <c r="H92" s="36" t="str">
        <f t="shared" si="5"/>
        <v/>
      </c>
    </row>
    <row r="93" spans="1:8" ht="30" customHeight="1" x14ac:dyDescent="0.25">
      <c r="A93" s="32" t="str">
        <f t="shared" si="4"/>
        <v/>
      </c>
      <c r="B93" s="56"/>
      <c r="C93" s="56"/>
      <c r="D93" s="56"/>
      <c r="E93" s="9"/>
      <c r="F93" s="34" t="str">
        <f>IF(ISBLANK(B93),"",VLOOKUP(B93,Zdroj!$A$1:$C$81,3,FALSE))</f>
        <v/>
      </c>
      <c r="G93" s="33" t="str">
        <f>IF(ISBLANK(B93),"",VLOOKUP(B93,Zdroj!$A$1:$C$81,2,FALSE))</f>
        <v/>
      </c>
      <c r="H93" s="36" t="str">
        <f t="shared" si="5"/>
        <v/>
      </c>
    </row>
    <row r="94" spans="1:8" ht="30" customHeight="1" x14ac:dyDescent="0.25">
      <c r="A94" s="32" t="str">
        <f t="shared" si="4"/>
        <v/>
      </c>
      <c r="B94" s="56"/>
      <c r="C94" s="56"/>
      <c r="D94" s="56"/>
      <c r="E94" s="9"/>
      <c r="F94" s="34" t="str">
        <f>IF(ISBLANK(B94),"",VLOOKUP(B94,Zdroj!$A$1:$C$81,3,FALSE))</f>
        <v/>
      </c>
      <c r="G94" s="33" t="str">
        <f>IF(ISBLANK(B94),"",VLOOKUP(B94,Zdroj!$A$1:$C$81,2,FALSE))</f>
        <v/>
      </c>
      <c r="H94" s="36" t="str">
        <f t="shared" si="5"/>
        <v/>
      </c>
    </row>
    <row r="95" spans="1:8" ht="24.9" customHeight="1" x14ac:dyDescent="0.25">
      <c r="A95" s="58" t="s">
        <v>152</v>
      </c>
      <c r="B95" s="58"/>
      <c r="C95" s="58"/>
      <c r="D95" s="58"/>
      <c r="E95" s="58"/>
      <c r="F95" s="58"/>
      <c r="G95" s="58"/>
      <c r="H95" s="37">
        <f>SUM(H78:H94)</f>
        <v>0</v>
      </c>
    </row>
    <row r="96" spans="1:8" ht="24.9" customHeight="1" x14ac:dyDescent="0.25">
      <c r="A96" s="59" t="s">
        <v>32</v>
      </c>
      <c r="B96" s="59"/>
      <c r="C96" s="59"/>
      <c r="D96" s="59"/>
      <c r="E96" s="59"/>
      <c r="F96" s="59"/>
      <c r="G96" s="59"/>
      <c r="H96" s="59"/>
    </row>
    <row r="97" spans="1:8" ht="21.9" customHeight="1" x14ac:dyDescent="0.25">
      <c r="A97" s="32" t="str">
        <f>IF(ISBLANK(B97),"",MAX(A13:A27,A30:A32,A42:A46,A49:A53,A56:A59,A62,A65:A66,A69,A78:A94)+1)</f>
        <v/>
      </c>
      <c r="B97" s="56"/>
      <c r="C97" s="56"/>
      <c r="D97" s="56"/>
      <c r="E97" s="9"/>
      <c r="F97" s="34" t="str">
        <f>IF(ISBLANK(B97),"",VLOOKUP(B97,Zdroj!$A$1:$C$81,3,FALSE))</f>
        <v/>
      </c>
      <c r="G97" s="33" t="str">
        <f>IF(ISBLANK(B97),"",VLOOKUP(B97,Zdroj!$A$1:$C$81,2,FALSE))</f>
        <v/>
      </c>
      <c r="H97" s="36" t="str">
        <f>IF(ISBLANK(B97),"",E97*G97)</f>
        <v/>
      </c>
    </row>
    <row r="98" spans="1:8" ht="21.9" customHeight="1" x14ac:dyDescent="0.25">
      <c r="A98" s="32" t="str">
        <f t="shared" ref="A98:A107" si="6">IF(ISBLANK(B98),"",A97+1)</f>
        <v/>
      </c>
      <c r="B98" s="56"/>
      <c r="C98" s="56"/>
      <c r="D98" s="56"/>
      <c r="E98" s="9"/>
      <c r="F98" s="34" t="str">
        <f>IF(ISBLANK(B98),"",VLOOKUP(B98,Zdroj!$A$1:$C$81,3,FALSE))</f>
        <v/>
      </c>
      <c r="G98" s="33" t="str">
        <f>IF(ISBLANK(B98),"",VLOOKUP(B98,Zdroj!$A$1:$C$81,2,FALSE))</f>
        <v/>
      </c>
      <c r="H98" s="36" t="str">
        <f>IF(ISBLANK(B98),"",E98*G98)</f>
        <v/>
      </c>
    </row>
    <row r="99" spans="1:8" ht="21.9" customHeight="1" x14ac:dyDescent="0.25">
      <c r="A99" s="32" t="str">
        <f t="shared" si="6"/>
        <v/>
      </c>
      <c r="B99" s="56"/>
      <c r="C99" s="56"/>
      <c r="D99" s="56"/>
      <c r="E99" s="9"/>
      <c r="F99" s="34" t="str">
        <f>IF(ISBLANK(B99),"",VLOOKUP(B99,Zdroj!$A$1:$C$81,3,FALSE))</f>
        <v/>
      </c>
      <c r="G99" s="33" t="str">
        <f>IF(ISBLANK(B99),"",VLOOKUP(B99,Zdroj!$A$1:$C$81,2,FALSE))</f>
        <v/>
      </c>
      <c r="H99" s="36" t="str">
        <f t="shared" ref="H99:H107" si="7">IF(ISBLANK(B99),"",E99*G99)</f>
        <v/>
      </c>
    </row>
    <row r="100" spans="1:8" ht="21.9" customHeight="1" x14ac:dyDescent="0.25">
      <c r="A100" s="32" t="str">
        <f t="shared" si="6"/>
        <v/>
      </c>
      <c r="B100" s="56"/>
      <c r="C100" s="56"/>
      <c r="D100" s="56"/>
      <c r="E100" s="9"/>
      <c r="F100" s="34" t="str">
        <f>IF(ISBLANK(B100),"",VLOOKUP(B100,Zdroj!$A$1:$C$81,3,FALSE))</f>
        <v/>
      </c>
      <c r="G100" s="33" t="str">
        <f>IF(ISBLANK(B100),"",VLOOKUP(B100,Zdroj!$A$1:$C$81,2,FALSE))</f>
        <v/>
      </c>
      <c r="H100" s="36" t="str">
        <f t="shared" si="7"/>
        <v/>
      </c>
    </row>
    <row r="101" spans="1:8" ht="21.9" customHeight="1" x14ac:dyDescent="0.25">
      <c r="A101" s="32" t="str">
        <f t="shared" si="6"/>
        <v/>
      </c>
      <c r="B101" s="56"/>
      <c r="C101" s="56"/>
      <c r="D101" s="56"/>
      <c r="E101" s="9"/>
      <c r="F101" s="34" t="str">
        <f>IF(ISBLANK(B101),"",VLOOKUP(B101,Zdroj!$A$1:$C$81,3,FALSE))</f>
        <v/>
      </c>
      <c r="G101" s="33" t="str">
        <f>IF(ISBLANK(B101),"",VLOOKUP(B101,Zdroj!$A$1:$C$81,2,FALSE))</f>
        <v/>
      </c>
      <c r="H101" s="36" t="str">
        <f t="shared" si="7"/>
        <v/>
      </c>
    </row>
    <row r="102" spans="1:8" ht="21.9" customHeight="1" x14ac:dyDescent="0.25">
      <c r="A102" s="32" t="str">
        <f t="shared" si="6"/>
        <v/>
      </c>
      <c r="B102" s="56"/>
      <c r="C102" s="56"/>
      <c r="D102" s="56"/>
      <c r="E102" s="9"/>
      <c r="F102" s="34" t="str">
        <f>IF(ISBLANK(B102),"",VLOOKUP(B102,Zdroj!$A$1:$C$81,3,FALSE))</f>
        <v/>
      </c>
      <c r="G102" s="33" t="str">
        <f>IF(ISBLANK(B102),"",VLOOKUP(B102,Zdroj!$A$1:$C$81,2,FALSE))</f>
        <v/>
      </c>
      <c r="H102" s="36" t="str">
        <f t="shared" si="7"/>
        <v/>
      </c>
    </row>
    <row r="103" spans="1:8" ht="21.9" customHeight="1" x14ac:dyDescent="0.25">
      <c r="A103" s="32" t="str">
        <f t="shared" si="6"/>
        <v/>
      </c>
      <c r="B103" s="56"/>
      <c r="C103" s="56"/>
      <c r="D103" s="56"/>
      <c r="E103" s="9"/>
      <c r="F103" s="34" t="str">
        <f>IF(ISBLANK(B103),"",VLOOKUP(B103,Zdroj!$A$1:$C$81,3,FALSE))</f>
        <v/>
      </c>
      <c r="G103" s="33" t="str">
        <f>IF(ISBLANK(B103),"",VLOOKUP(B103,Zdroj!$A$1:$C$81,2,FALSE))</f>
        <v/>
      </c>
      <c r="H103" s="36" t="str">
        <f t="shared" si="7"/>
        <v/>
      </c>
    </row>
    <row r="104" spans="1:8" ht="21.9" customHeight="1" x14ac:dyDescent="0.25">
      <c r="A104" s="32" t="str">
        <f t="shared" si="6"/>
        <v/>
      </c>
      <c r="B104" s="56"/>
      <c r="C104" s="56"/>
      <c r="D104" s="56"/>
      <c r="E104" s="9"/>
      <c r="F104" s="34" t="str">
        <f>IF(ISBLANK(B104),"",VLOOKUP(B104,Zdroj!$A$1:$C$81,3,FALSE))</f>
        <v/>
      </c>
      <c r="G104" s="33" t="str">
        <f>IF(ISBLANK(B104),"",VLOOKUP(B104,Zdroj!$A$1:$C$81,2,FALSE))</f>
        <v/>
      </c>
      <c r="H104" s="36" t="str">
        <f t="shared" si="7"/>
        <v/>
      </c>
    </row>
    <row r="105" spans="1:8" ht="21.9" customHeight="1" x14ac:dyDescent="0.25">
      <c r="A105" s="32" t="str">
        <f t="shared" si="6"/>
        <v/>
      </c>
      <c r="B105" s="56"/>
      <c r="C105" s="56"/>
      <c r="D105" s="56"/>
      <c r="E105" s="9"/>
      <c r="F105" s="34" t="str">
        <f>IF(ISBLANK(B105),"",VLOOKUP(B105,Zdroj!$A$1:$C$81,3,FALSE))</f>
        <v/>
      </c>
      <c r="G105" s="33" t="str">
        <f>IF(ISBLANK(B105),"",VLOOKUP(B105,Zdroj!$A$1:$C$81,2,FALSE))</f>
        <v/>
      </c>
      <c r="H105" s="36" t="str">
        <f t="shared" si="7"/>
        <v/>
      </c>
    </row>
    <row r="106" spans="1:8" ht="21.9" customHeight="1" x14ac:dyDescent="0.25">
      <c r="A106" s="32" t="str">
        <f t="shared" si="6"/>
        <v/>
      </c>
      <c r="B106" s="56"/>
      <c r="C106" s="56"/>
      <c r="D106" s="56"/>
      <c r="E106" s="9"/>
      <c r="F106" s="34" t="str">
        <f>IF(ISBLANK(B106),"",VLOOKUP(B106,Zdroj!$A$1:$C$81,3,FALSE))</f>
        <v/>
      </c>
      <c r="G106" s="33" t="str">
        <f>IF(ISBLANK(B106),"",VLOOKUP(B106,Zdroj!$A$1:$C$81,2,FALSE))</f>
        <v/>
      </c>
      <c r="H106" s="36" t="str">
        <f t="shared" si="7"/>
        <v/>
      </c>
    </row>
    <row r="107" spans="1:8" ht="21.9" customHeight="1" x14ac:dyDescent="0.25">
      <c r="A107" s="32" t="str">
        <f t="shared" si="6"/>
        <v/>
      </c>
      <c r="B107" s="56"/>
      <c r="C107" s="56"/>
      <c r="D107" s="56"/>
      <c r="E107" s="9"/>
      <c r="F107" s="34" t="str">
        <f>IF(ISBLANK(B107),"",VLOOKUP(B107,Zdroj!$A$1:$C$81,3,FALSE))</f>
        <v/>
      </c>
      <c r="G107" s="33" t="str">
        <f>IF(ISBLANK(B107),"",VLOOKUP(B107,Zdroj!$A$1:$C$81,2,FALSE))</f>
        <v/>
      </c>
      <c r="H107" s="36" t="str">
        <f t="shared" si="7"/>
        <v/>
      </c>
    </row>
    <row r="108" spans="1:8" ht="24.9" customHeight="1" x14ac:dyDescent="0.25">
      <c r="A108" s="58" t="s">
        <v>153</v>
      </c>
      <c r="B108" s="58"/>
      <c r="C108" s="58"/>
      <c r="D108" s="58"/>
      <c r="E108" s="58"/>
      <c r="F108" s="58"/>
      <c r="G108" s="58"/>
      <c r="H108" s="37">
        <f>SUM(H97:H107)</f>
        <v>0</v>
      </c>
    </row>
    <row r="109" spans="1:8" ht="35.1" customHeight="1" x14ac:dyDescent="0.25">
      <c r="A109" s="50" t="s">
        <v>179</v>
      </c>
      <c r="B109" s="50"/>
      <c r="C109" s="50"/>
      <c r="D109" s="50"/>
      <c r="E109" s="54">
        <f>H95+H108</f>
        <v>0</v>
      </c>
      <c r="F109" s="55"/>
      <c r="G109" s="55"/>
      <c r="H109" s="55"/>
    </row>
    <row r="110" spans="1:8" ht="30" customHeight="1" x14ac:dyDescent="0.25">
      <c r="A110" s="50" t="s">
        <v>154</v>
      </c>
      <c r="B110" s="50"/>
      <c r="C110" s="50"/>
      <c r="D110" s="50"/>
      <c r="E110" s="51"/>
      <c r="F110" s="52"/>
      <c r="G110" s="52"/>
      <c r="H110" s="52"/>
    </row>
    <row r="111" spans="1:8" ht="30" customHeight="1" x14ac:dyDescent="0.25">
      <c r="A111" s="50" t="s">
        <v>159</v>
      </c>
      <c r="B111" s="50"/>
      <c r="C111" s="50"/>
      <c r="D111" s="50"/>
      <c r="E111" s="54">
        <f>IF(ISBLANK(E110),0,IF(AND(ISBLANK(E36),ISBLANK(E73)),0,(E36+E73)/9))</f>
        <v>0</v>
      </c>
      <c r="F111" s="55"/>
      <c r="G111" s="55"/>
      <c r="H111" s="55"/>
    </row>
    <row r="112" spans="1:8" ht="50.1" customHeight="1" x14ac:dyDescent="0.25">
      <c r="A112" s="47" t="s">
        <v>185</v>
      </c>
      <c r="B112" s="47"/>
      <c r="C112" s="47"/>
      <c r="D112" s="47"/>
      <c r="E112" s="48">
        <f>IF(OR(ISBLANK($H$7),ISBLANK(E110)),0,MIN(E109,E110,E111)*(1-$H$7))</f>
        <v>0</v>
      </c>
      <c r="F112" s="49"/>
      <c r="G112" s="49"/>
      <c r="H112" s="49"/>
    </row>
    <row r="113" spans="1:8" s="21" customFormat="1" ht="15" customHeight="1" x14ac:dyDescent="0.25">
      <c r="A113" s="39"/>
      <c r="B113" s="39"/>
      <c r="C113" s="39"/>
      <c r="D113" s="39"/>
      <c r="E113" s="39"/>
      <c r="F113" s="39"/>
      <c r="G113" s="39"/>
      <c r="H113" s="39"/>
    </row>
    <row r="114" spans="1:8" s="21" customFormat="1" ht="26.1" customHeight="1" x14ac:dyDescent="0.25">
      <c r="A114" s="60" t="s">
        <v>37</v>
      </c>
      <c r="B114" s="60"/>
      <c r="C114" s="60"/>
      <c r="D114" s="60"/>
      <c r="E114" s="60"/>
      <c r="F114" s="60"/>
      <c r="G114" s="60"/>
      <c r="H114" s="60"/>
    </row>
    <row r="115" spans="1:8" ht="39.9" customHeight="1" x14ac:dyDescent="0.25">
      <c r="A115" s="30" t="s">
        <v>1</v>
      </c>
      <c r="B115" s="57" t="s">
        <v>0</v>
      </c>
      <c r="C115" s="57"/>
      <c r="D115" s="57"/>
      <c r="E115" s="31" t="s">
        <v>160</v>
      </c>
      <c r="F115" s="31" t="s">
        <v>41</v>
      </c>
      <c r="G115" s="31" t="s">
        <v>155</v>
      </c>
      <c r="H115" s="31" t="s">
        <v>44</v>
      </c>
    </row>
    <row r="116" spans="1:8" ht="30" customHeight="1" x14ac:dyDescent="0.25">
      <c r="A116" s="32" t="str">
        <f>IF(ISBLANK(B116),"",MAX(A13:A27,A30:A32,A42:A46,A49:A53,A56:A59,A62,A65:A66,A69,A78:A94,A97:A107)+1)</f>
        <v/>
      </c>
      <c r="B116" s="56"/>
      <c r="C116" s="56"/>
      <c r="D116" s="56"/>
      <c r="E116" s="35" t="str">
        <f>IF(ISBLANK(B116),"",E36+E73+E112)</f>
        <v/>
      </c>
      <c r="F116" s="34" t="str">
        <f>IF(ISBLANK(B116),"",VLOOKUP(B116,Zdroj!$A$1:$C$81,3,FALSE))</f>
        <v/>
      </c>
      <c r="G116" s="33" t="str">
        <f>IF(ISBLANK(B116),"",VLOOKUP(B116,Zdroj!$A$1:$C$81,2,FALSE))</f>
        <v/>
      </c>
      <c r="H116" s="36">
        <f>IF(ISBLANK(B116),0,E116*(G116/100))</f>
        <v>0</v>
      </c>
    </row>
    <row r="117" spans="1:8" ht="35.1" customHeight="1" x14ac:dyDescent="0.25">
      <c r="A117" s="50" t="s">
        <v>181</v>
      </c>
      <c r="B117" s="50"/>
      <c r="C117" s="50"/>
      <c r="D117" s="50"/>
      <c r="E117" s="54">
        <f>H116</f>
        <v>0</v>
      </c>
      <c r="F117" s="55"/>
      <c r="G117" s="55"/>
      <c r="H117" s="55"/>
    </row>
    <row r="118" spans="1:8" ht="30" customHeight="1" x14ac:dyDescent="0.25">
      <c r="A118" s="50" t="s">
        <v>156</v>
      </c>
      <c r="B118" s="50"/>
      <c r="C118" s="50"/>
      <c r="D118" s="50"/>
      <c r="E118" s="51"/>
      <c r="F118" s="52"/>
      <c r="G118" s="52"/>
      <c r="H118" s="52"/>
    </row>
    <row r="119" spans="1:8" ht="50.1" customHeight="1" x14ac:dyDescent="0.25">
      <c r="A119" s="47" t="s">
        <v>186</v>
      </c>
      <c r="B119" s="47"/>
      <c r="C119" s="47"/>
      <c r="D119" s="47"/>
      <c r="E119" s="48">
        <f>IF(OR(ISBLANK($H$7),ISBLANK(E118)),0,MIN(E117,E118)*(1-$H$7))</f>
        <v>0</v>
      </c>
      <c r="F119" s="49"/>
      <c r="G119" s="49"/>
      <c r="H119" s="49"/>
    </row>
    <row r="120" spans="1:8" s="21" customFormat="1" ht="15" customHeight="1" x14ac:dyDescent="0.25">
      <c r="A120" s="39"/>
      <c r="B120" s="39"/>
      <c r="C120" s="39"/>
      <c r="D120" s="39"/>
      <c r="E120" s="39"/>
      <c r="F120" s="39"/>
      <c r="G120" s="39"/>
      <c r="H120" s="39"/>
    </row>
    <row r="121" spans="1:8" s="21" customFormat="1" ht="26.1" customHeight="1" x14ac:dyDescent="0.25">
      <c r="A121" s="60" t="s">
        <v>38</v>
      </c>
      <c r="B121" s="60"/>
      <c r="C121" s="60"/>
      <c r="D121" s="60"/>
      <c r="E121" s="60"/>
      <c r="F121" s="60"/>
      <c r="G121" s="60"/>
      <c r="H121" s="60"/>
    </row>
    <row r="122" spans="1:8" ht="39.9" customHeight="1" x14ac:dyDescent="0.25">
      <c r="A122" s="30" t="s">
        <v>1</v>
      </c>
      <c r="B122" s="57" t="s">
        <v>0</v>
      </c>
      <c r="C122" s="57"/>
      <c r="D122" s="57"/>
      <c r="E122" s="31" t="s">
        <v>158</v>
      </c>
      <c r="F122" s="31" t="s">
        <v>41</v>
      </c>
      <c r="G122" s="31" t="s">
        <v>155</v>
      </c>
      <c r="H122" s="31" t="s">
        <v>44</v>
      </c>
    </row>
    <row r="123" spans="1:8" ht="30" customHeight="1" x14ac:dyDescent="0.25">
      <c r="A123" s="32" t="str">
        <f>IF(ISBLANK(B123),"",MAX(A13:A27,A30:A32,A42:A46,A49:A53,A56:A59,A62,A65:A66,A69,A78:A94,A97:A107,A116)+1)</f>
        <v/>
      </c>
      <c r="B123" s="56"/>
      <c r="C123" s="56"/>
      <c r="D123" s="56"/>
      <c r="E123" s="35" t="str">
        <f>IF(ISBLANK(B123),"",E36+E73)</f>
        <v/>
      </c>
      <c r="F123" s="34" t="str">
        <f>IF(ISBLANK(B123),"",VLOOKUP(B123,Zdroj!$A$1:$C$83,3,FALSE))</f>
        <v/>
      </c>
      <c r="G123" s="33" t="str">
        <f>IF(ISBLANK(B123),"",VLOOKUP(B123,Zdroj!$A$1:$C$83,2,FALSE))</f>
        <v/>
      </c>
      <c r="H123" s="36">
        <f>IF(ISBLANK(B123),0,E123*(G123/100))</f>
        <v>0</v>
      </c>
    </row>
    <row r="124" spans="1:8" ht="35.1" customHeight="1" x14ac:dyDescent="0.25">
      <c r="A124" s="50" t="s">
        <v>180</v>
      </c>
      <c r="B124" s="50"/>
      <c r="C124" s="50"/>
      <c r="D124" s="50"/>
      <c r="E124" s="54">
        <f>H123</f>
        <v>0</v>
      </c>
      <c r="F124" s="55"/>
      <c r="G124" s="55"/>
      <c r="H124" s="55"/>
    </row>
    <row r="125" spans="1:8" ht="30" customHeight="1" x14ac:dyDescent="0.25">
      <c r="A125" s="50" t="s">
        <v>169</v>
      </c>
      <c r="B125" s="50"/>
      <c r="C125" s="50"/>
      <c r="D125" s="50"/>
      <c r="E125" s="51"/>
      <c r="F125" s="52"/>
      <c r="G125" s="52"/>
      <c r="H125" s="52"/>
    </row>
    <row r="126" spans="1:8" ht="50.1" customHeight="1" x14ac:dyDescent="0.25">
      <c r="A126" s="47" t="s">
        <v>187</v>
      </c>
      <c r="B126" s="47"/>
      <c r="C126" s="47"/>
      <c r="D126" s="47"/>
      <c r="E126" s="48">
        <f>IF(OR(ISBLANK($H$7),ISBLANK(E125)),0,MIN(E124,E125)*(1-$H$7))</f>
        <v>0</v>
      </c>
      <c r="F126" s="49"/>
      <c r="G126" s="49"/>
      <c r="H126" s="49"/>
    </row>
    <row r="127" spans="1:8" s="21" customFormat="1" ht="15" customHeight="1" x14ac:dyDescent="0.25">
      <c r="A127" s="39"/>
      <c r="B127" s="39"/>
      <c r="C127" s="39"/>
      <c r="D127" s="39"/>
      <c r="E127" s="39"/>
      <c r="F127" s="39"/>
      <c r="G127" s="39"/>
      <c r="H127" s="39"/>
    </row>
    <row r="128" spans="1:8" s="21" customFormat="1" ht="26.1" customHeight="1" x14ac:dyDescent="0.25">
      <c r="A128" s="53" t="s">
        <v>165</v>
      </c>
      <c r="B128" s="53"/>
      <c r="C128" s="53"/>
      <c r="D128" s="53"/>
      <c r="E128" s="53"/>
      <c r="F128" s="53"/>
      <c r="G128" s="53"/>
      <c r="H128" s="53"/>
    </row>
    <row r="129" spans="1:8" ht="30" customHeight="1" x14ac:dyDescent="0.25">
      <c r="A129" s="50" t="s">
        <v>166</v>
      </c>
      <c r="B129" s="50"/>
      <c r="C129" s="50"/>
      <c r="D129" s="50"/>
      <c r="E129" s="54">
        <v>5000000</v>
      </c>
      <c r="F129" s="55"/>
      <c r="G129" s="55"/>
      <c r="H129" s="55"/>
    </row>
    <row r="130" spans="1:8" ht="30" customHeight="1" x14ac:dyDescent="0.25">
      <c r="A130" s="50" t="s">
        <v>167</v>
      </c>
      <c r="B130" s="50"/>
      <c r="C130" s="50"/>
      <c r="D130" s="50"/>
      <c r="E130" s="54">
        <f>SUM(E36,E73,E112,E119,E126)</f>
        <v>0</v>
      </c>
      <c r="F130" s="55"/>
      <c r="G130" s="55"/>
      <c r="H130" s="55"/>
    </row>
    <row r="131" spans="1:8" ht="39.9" customHeight="1" x14ac:dyDescent="0.25">
      <c r="A131" s="47" t="s">
        <v>188</v>
      </c>
      <c r="B131" s="47"/>
      <c r="C131" s="47"/>
      <c r="D131" s="47"/>
      <c r="E131" s="48">
        <f>MIN(E129,E130)</f>
        <v>0</v>
      </c>
      <c r="F131" s="49"/>
      <c r="G131" s="49"/>
      <c r="H131" s="49"/>
    </row>
    <row r="132" spans="1:8" ht="30" customHeight="1" x14ac:dyDescent="0.25">
      <c r="A132" s="50" t="s">
        <v>168</v>
      </c>
      <c r="B132" s="50"/>
      <c r="C132" s="50"/>
      <c r="D132" s="50"/>
      <c r="E132" s="51"/>
      <c r="F132" s="52"/>
      <c r="G132" s="52"/>
      <c r="H132" s="52"/>
    </row>
    <row r="133" spans="1:8" ht="39.9" customHeight="1" x14ac:dyDescent="0.25">
      <c r="A133" s="47" t="s">
        <v>182</v>
      </c>
      <c r="B133" s="47"/>
      <c r="C133" s="47"/>
      <c r="D133" s="47"/>
      <c r="E133" s="48">
        <f>E131+E132</f>
        <v>0</v>
      </c>
      <c r="F133" s="49"/>
      <c r="G133" s="49"/>
      <c r="H133" s="49"/>
    </row>
    <row r="134" spans="1:8" s="21" customFormat="1" ht="15" customHeight="1" x14ac:dyDescent="0.25">
      <c r="A134" s="39"/>
      <c r="B134" s="39"/>
      <c r="C134" s="39"/>
      <c r="D134" s="39"/>
      <c r="E134" s="39"/>
      <c r="F134" s="39"/>
      <c r="G134" s="39"/>
      <c r="H134" s="39"/>
    </row>
    <row r="135" spans="1:8" x14ac:dyDescent="0.25">
      <c r="A135" s="40" t="s">
        <v>173</v>
      </c>
      <c r="B135" s="40"/>
      <c r="C135" s="40"/>
      <c r="D135" s="40"/>
      <c r="E135" s="40"/>
      <c r="F135" s="40"/>
      <c r="G135" s="40"/>
      <c r="H135" s="40"/>
    </row>
    <row r="136" spans="1:8" s="29" customFormat="1" ht="33" customHeight="1" x14ac:dyDescent="0.25">
      <c r="A136" s="41" t="s">
        <v>174</v>
      </c>
      <c r="B136" s="41"/>
      <c r="C136" s="41"/>
      <c r="D136" s="41"/>
      <c r="E136" s="41"/>
      <c r="F136" s="41"/>
      <c r="G136" s="41"/>
      <c r="H136" s="41"/>
    </row>
    <row r="137" spans="1:8" s="21" customFormat="1" ht="15" customHeight="1" x14ac:dyDescent="0.25">
      <c r="A137" s="42"/>
      <c r="B137" s="42"/>
      <c r="C137" s="42"/>
      <c r="D137" s="42"/>
      <c r="E137" s="42"/>
      <c r="F137" s="42"/>
      <c r="G137" s="42"/>
      <c r="H137" s="42"/>
    </row>
    <row r="138" spans="1:8" s="21" customFormat="1" ht="39.9" customHeight="1" x14ac:dyDescent="0.25">
      <c r="A138" s="43" t="s">
        <v>170</v>
      </c>
      <c r="B138" s="43"/>
      <c r="C138" s="43"/>
      <c r="D138" s="45"/>
      <c r="E138" s="45"/>
      <c r="F138" s="45"/>
      <c r="G138" s="45"/>
      <c r="H138" s="45"/>
    </row>
    <row r="139" spans="1:8" s="21" customFormat="1" ht="39.9" customHeight="1" x14ac:dyDescent="0.25">
      <c r="A139" s="44" t="s">
        <v>171</v>
      </c>
      <c r="B139" s="44"/>
      <c r="C139" s="44"/>
      <c r="D139" s="46"/>
      <c r="E139" s="46"/>
      <c r="F139" s="46"/>
      <c r="G139" s="46"/>
      <c r="H139" s="46"/>
    </row>
    <row r="140" spans="1:8" s="21" customFormat="1" ht="50.1" customHeight="1" x14ac:dyDescent="0.25">
      <c r="A140" s="43" t="s">
        <v>172</v>
      </c>
      <c r="B140" s="43"/>
      <c r="C140" s="43"/>
      <c r="D140" s="46"/>
      <c r="E140" s="46"/>
      <c r="F140" s="46"/>
      <c r="G140" s="46"/>
      <c r="H140" s="46"/>
    </row>
  </sheetData>
  <sheetProtection algorithmName="SHA-512" hashValue="Ouh9t0XQgNJ7X736EWTmgUkBrqiBslP5UKpziSU81iMCL4yYLgeSc28Ys9G+gnKo3C0dsvo7IQUI4fy/x3Hn6A==" saltValue="aHqq1bucdsxK7OAwewqgEQ==" spinCount="100000" sheet="1" objects="1" scenarios="1" formatRows="0"/>
  <mergeCells count="167">
    <mergeCell ref="A121:H121"/>
    <mergeCell ref="B59:D59"/>
    <mergeCell ref="B62:D62"/>
    <mergeCell ref="A2:H2"/>
    <mergeCell ref="C3:H3"/>
    <mergeCell ref="C4:H4"/>
    <mergeCell ref="A1:H1"/>
    <mergeCell ref="A41:H41"/>
    <mergeCell ref="A48:H48"/>
    <mergeCell ref="A55:H55"/>
    <mergeCell ref="A61:H61"/>
    <mergeCell ref="A64:H64"/>
    <mergeCell ref="B22:C22"/>
    <mergeCell ref="B23:C23"/>
    <mergeCell ref="B24:C24"/>
    <mergeCell ref="B25:C25"/>
    <mergeCell ref="B26:C26"/>
    <mergeCell ref="A7:G7"/>
    <mergeCell ref="A29:H29"/>
    <mergeCell ref="B11:C11"/>
    <mergeCell ref="A3:B3"/>
    <mergeCell ref="A4:B4"/>
    <mergeCell ref="C10:H10"/>
    <mergeCell ref="A8:H8"/>
    <mergeCell ref="A9:H9"/>
    <mergeCell ref="B13:C13"/>
    <mergeCell ref="A12:H12"/>
    <mergeCell ref="A5:H5"/>
    <mergeCell ref="A6:H6"/>
    <mergeCell ref="B27:C27"/>
    <mergeCell ref="A10:B10"/>
    <mergeCell ref="A35:D35"/>
    <mergeCell ref="E35:H35"/>
    <mergeCell ref="A34:D34"/>
    <mergeCell ref="E34:H34"/>
    <mergeCell ref="A36:D36"/>
    <mergeCell ref="E36:H36"/>
    <mergeCell ref="A39:H39"/>
    <mergeCell ref="A75:H75"/>
    <mergeCell ref="B14:C14"/>
    <mergeCell ref="B15:C15"/>
    <mergeCell ref="B16:C16"/>
    <mergeCell ref="B17:C17"/>
    <mergeCell ref="B18:C18"/>
    <mergeCell ref="B19:C19"/>
    <mergeCell ref="B20:C20"/>
    <mergeCell ref="B21:C21"/>
    <mergeCell ref="B37:H37"/>
    <mergeCell ref="A28:G28"/>
    <mergeCell ref="B30:D30"/>
    <mergeCell ref="B31:D31"/>
    <mergeCell ref="B32:D32"/>
    <mergeCell ref="A33:G33"/>
    <mergeCell ref="A68:H68"/>
    <mergeCell ref="B46:D46"/>
    <mergeCell ref="B49:D49"/>
    <mergeCell ref="B50:D50"/>
    <mergeCell ref="B51:D51"/>
    <mergeCell ref="B43:D43"/>
    <mergeCell ref="B44:D44"/>
    <mergeCell ref="B45:D45"/>
    <mergeCell ref="B40:D40"/>
    <mergeCell ref="B42:D42"/>
    <mergeCell ref="A70:G70"/>
    <mergeCell ref="A71:D71"/>
    <mergeCell ref="E71:H71"/>
    <mergeCell ref="A72:D72"/>
    <mergeCell ref="E72:H72"/>
    <mergeCell ref="B65:D65"/>
    <mergeCell ref="B66:D66"/>
    <mergeCell ref="B69:D69"/>
    <mergeCell ref="A47:G47"/>
    <mergeCell ref="A54:G54"/>
    <mergeCell ref="A60:G60"/>
    <mergeCell ref="A63:G63"/>
    <mergeCell ref="A67:G67"/>
    <mergeCell ref="B52:D52"/>
    <mergeCell ref="B53:D53"/>
    <mergeCell ref="B56:D56"/>
    <mergeCell ref="B57:D57"/>
    <mergeCell ref="B58:D58"/>
    <mergeCell ref="B80:D80"/>
    <mergeCell ref="B81:D81"/>
    <mergeCell ref="B82:D82"/>
    <mergeCell ref="B83:D83"/>
    <mergeCell ref="B84:D84"/>
    <mergeCell ref="A73:D73"/>
    <mergeCell ref="E73:H73"/>
    <mergeCell ref="B76:D76"/>
    <mergeCell ref="B78:D78"/>
    <mergeCell ref="B79:D79"/>
    <mergeCell ref="A77:H77"/>
    <mergeCell ref="B90:D90"/>
    <mergeCell ref="B91:D91"/>
    <mergeCell ref="B92:D92"/>
    <mergeCell ref="B93:D93"/>
    <mergeCell ref="B94:D94"/>
    <mergeCell ref="B85:D85"/>
    <mergeCell ref="B86:D86"/>
    <mergeCell ref="B87:D87"/>
    <mergeCell ref="B88:D88"/>
    <mergeCell ref="B89:D89"/>
    <mergeCell ref="E112:H112"/>
    <mergeCell ref="B115:D115"/>
    <mergeCell ref="B107:D107"/>
    <mergeCell ref="A95:G95"/>
    <mergeCell ref="A108:G108"/>
    <mergeCell ref="A109:D109"/>
    <mergeCell ref="E109:H109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A96:H96"/>
    <mergeCell ref="A114:H114"/>
    <mergeCell ref="A126:D126"/>
    <mergeCell ref="E126:H126"/>
    <mergeCell ref="A111:D111"/>
    <mergeCell ref="E111:H111"/>
    <mergeCell ref="A38:H38"/>
    <mergeCell ref="A74:H74"/>
    <mergeCell ref="A113:H113"/>
    <mergeCell ref="A120:H120"/>
    <mergeCell ref="B123:D123"/>
    <mergeCell ref="A124:D124"/>
    <mergeCell ref="E124:H124"/>
    <mergeCell ref="A125:D125"/>
    <mergeCell ref="E125:H125"/>
    <mergeCell ref="A118:D118"/>
    <mergeCell ref="E118:H118"/>
    <mergeCell ref="A119:D119"/>
    <mergeCell ref="E119:H119"/>
    <mergeCell ref="B122:D122"/>
    <mergeCell ref="B116:D116"/>
    <mergeCell ref="A117:D117"/>
    <mergeCell ref="E117:H117"/>
    <mergeCell ref="A110:D110"/>
    <mergeCell ref="E110:H110"/>
    <mergeCell ref="A112:D112"/>
    <mergeCell ref="A131:D131"/>
    <mergeCell ref="E131:H131"/>
    <mergeCell ref="A132:D132"/>
    <mergeCell ref="E132:H132"/>
    <mergeCell ref="A133:D133"/>
    <mergeCell ref="E133:H133"/>
    <mergeCell ref="A127:H127"/>
    <mergeCell ref="A128:H128"/>
    <mergeCell ref="A129:D129"/>
    <mergeCell ref="E129:H129"/>
    <mergeCell ref="A130:D130"/>
    <mergeCell ref="E130:H130"/>
    <mergeCell ref="A134:H134"/>
    <mergeCell ref="A135:H135"/>
    <mergeCell ref="A136:H136"/>
    <mergeCell ref="A137:H137"/>
    <mergeCell ref="A138:C138"/>
    <mergeCell ref="A139:C139"/>
    <mergeCell ref="A140:C140"/>
    <mergeCell ref="D138:H138"/>
    <mergeCell ref="D139:H139"/>
    <mergeCell ref="D140:H140"/>
  </mergeCells>
  <phoneticPr fontId="3" type="noConversion"/>
  <conditionalFormatting sqref="C3:D3">
    <cfRule type="expression" dxfId="40" priority="72">
      <formula>ISBLANK($C$3)</formula>
    </cfRule>
  </conditionalFormatting>
  <conditionalFormatting sqref="C4:D4">
    <cfRule type="expression" dxfId="39" priority="71">
      <formula>ISBLANK($C$4)</formula>
    </cfRule>
  </conditionalFormatting>
  <conditionalFormatting sqref="C10:D10">
    <cfRule type="expression" dxfId="38" priority="70">
      <formula>ISBLANK($C$10)</formula>
    </cfRule>
  </conditionalFormatting>
  <conditionalFormatting sqref="E13:E27">
    <cfRule type="expression" dxfId="37" priority="67">
      <formula>AND(ISTEXT(B13),ISBLANK(E13))</formula>
    </cfRule>
  </conditionalFormatting>
  <conditionalFormatting sqref="E31">
    <cfRule type="expression" dxfId="36" priority="50">
      <formula>AND(ISTEXT(B31),ISBLANK(E31))</formula>
    </cfRule>
  </conditionalFormatting>
  <conditionalFormatting sqref="E30">
    <cfRule type="expression" dxfId="35" priority="51">
      <formula>AND(ISTEXT(B30),ISBLANK(E30))</formula>
    </cfRule>
  </conditionalFormatting>
  <conditionalFormatting sqref="E32">
    <cfRule type="expression" dxfId="34" priority="49">
      <formula>AND(ISTEXT(B32),ISBLANK(E32))</formula>
    </cfRule>
  </conditionalFormatting>
  <conditionalFormatting sqref="H7">
    <cfRule type="expression" dxfId="33" priority="47">
      <formula>ISBLANK($H$7)</formula>
    </cfRule>
  </conditionalFormatting>
  <conditionalFormatting sqref="E35:H35">
    <cfRule type="expression" dxfId="32" priority="46">
      <formula>AND(ISBLANK($E$35),$E$34&gt;0)</formula>
    </cfRule>
  </conditionalFormatting>
  <conditionalFormatting sqref="E42">
    <cfRule type="expression" dxfId="31" priority="45">
      <formula>AND(ISTEXT(B42),ISBLANK(E42))</formula>
    </cfRule>
  </conditionalFormatting>
  <conditionalFormatting sqref="E51">
    <cfRule type="expression" dxfId="30" priority="33">
      <formula>AND(ISTEXT(B51),ISBLANK(E51))</formula>
    </cfRule>
  </conditionalFormatting>
  <conditionalFormatting sqref="E52">
    <cfRule type="expression" dxfId="29" priority="32">
      <formula>AND(ISTEXT(B52),ISBLANK(E52))</formula>
    </cfRule>
  </conditionalFormatting>
  <conditionalFormatting sqref="E43">
    <cfRule type="expression" dxfId="28" priority="42">
      <formula>AND(ISTEXT(B43),ISBLANK(E43))</formula>
    </cfRule>
  </conditionalFormatting>
  <conditionalFormatting sqref="E44">
    <cfRule type="expression" dxfId="27" priority="41">
      <formula>AND(ISTEXT(B44),ISBLANK(E44))</formula>
    </cfRule>
  </conditionalFormatting>
  <conditionalFormatting sqref="E57">
    <cfRule type="expression" dxfId="26" priority="29">
      <formula>AND(ISTEXT(B57),ISBLANK(E57))</formula>
    </cfRule>
  </conditionalFormatting>
  <conditionalFormatting sqref="E62">
    <cfRule type="expression" dxfId="25" priority="24">
      <formula>AND(ISTEXT(B62),ISBLANK(E62))</formula>
    </cfRule>
  </conditionalFormatting>
  <conditionalFormatting sqref="E45">
    <cfRule type="expression" dxfId="24" priority="38">
      <formula>AND(ISTEXT(B45),ISBLANK(E45))</formula>
    </cfRule>
  </conditionalFormatting>
  <conditionalFormatting sqref="E46">
    <cfRule type="expression" dxfId="23" priority="37">
      <formula>AND(ISTEXT(B46),ISBLANK(E46))</formula>
    </cfRule>
  </conditionalFormatting>
  <conditionalFormatting sqref="E49">
    <cfRule type="expression" dxfId="22" priority="36">
      <formula>AND(ISTEXT(B49),ISBLANK(E49))</formula>
    </cfRule>
  </conditionalFormatting>
  <conditionalFormatting sqref="E50">
    <cfRule type="expression" dxfId="21" priority="35">
      <formula>AND(ISTEXT(B50),ISBLANK(E50))</formula>
    </cfRule>
  </conditionalFormatting>
  <conditionalFormatting sqref="E65">
    <cfRule type="expression" dxfId="20" priority="23">
      <formula>AND(ISTEXT(B65),ISBLANK(E65))</formula>
    </cfRule>
  </conditionalFormatting>
  <conditionalFormatting sqref="E53">
    <cfRule type="expression" dxfId="19" priority="31">
      <formula>AND(ISTEXT(B53),ISBLANK(E53))</formula>
    </cfRule>
  </conditionalFormatting>
  <conditionalFormatting sqref="E56">
    <cfRule type="expression" dxfId="18" priority="30">
      <formula>AND(ISTEXT(B56),ISBLANK(E56))</formula>
    </cfRule>
  </conditionalFormatting>
  <conditionalFormatting sqref="E58">
    <cfRule type="expression" dxfId="17" priority="28">
      <formula>AND(ISTEXT(B58),ISBLANK(E58))</formula>
    </cfRule>
  </conditionalFormatting>
  <conditionalFormatting sqref="E59">
    <cfRule type="expression" dxfId="16" priority="25">
      <formula>AND(ISTEXT(B59),ISBLANK(E59))</formula>
    </cfRule>
  </conditionalFormatting>
  <conditionalFormatting sqref="E97">
    <cfRule type="expression" dxfId="15" priority="13">
      <formula>AND(ISTEXT(B97),ISBLANK(E97))</formula>
    </cfRule>
  </conditionalFormatting>
  <conditionalFormatting sqref="E66">
    <cfRule type="expression" dxfId="14" priority="22">
      <formula>AND(ISTEXT(B66),ISBLANK(E66))</formula>
    </cfRule>
  </conditionalFormatting>
  <conditionalFormatting sqref="E69">
    <cfRule type="expression" dxfId="13" priority="21">
      <formula>AND(ISTEXT(B69),ISBLANK(E69))</formula>
    </cfRule>
  </conditionalFormatting>
  <conditionalFormatting sqref="E72:H72">
    <cfRule type="expression" dxfId="12" priority="20">
      <formula>AND(ISBLANK($E$72),$E$71&gt;0)</formula>
    </cfRule>
  </conditionalFormatting>
  <conditionalFormatting sqref="E78">
    <cfRule type="expression" dxfId="11" priority="19">
      <formula>AND(ISTEXT(B78),ISBLANK(E78))</formula>
    </cfRule>
  </conditionalFormatting>
  <conditionalFormatting sqref="E79">
    <cfRule type="expression" dxfId="10" priority="18">
      <formula>AND(ISTEXT(B79),ISBLANK(E79))</formula>
    </cfRule>
  </conditionalFormatting>
  <conditionalFormatting sqref="E98">
    <cfRule type="expression" dxfId="9" priority="12">
      <formula>AND(ISTEXT(B98),ISBLANK(E98))</formula>
    </cfRule>
  </conditionalFormatting>
  <conditionalFormatting sqref="E99:E107">
    <cfRule type="expression" dxfId="8" priority="11">
      <formula>AND(ISTEXT(B99),ISBLANK(E99))</formula>
    </cfRule>
  </conditionalFormatting>
  <conditionalFormatting sqref="E80:E94">
    <cfRule type="expression" dxfId="7" priority="14">
      <formula>AND(ISTEXT(B80),ISBLANK(E80))</formula>
    </cfRule>
  </conditionalFormatting>
  <conditionalFormatting sqref="E110:H110">
    <cfRule type="expression" dxfId="6" priority="10">
      <formula>AND(ISBLANK($E$110),$E$109&gt;0)</formula>
    </cfRule>
  </conditionalFormatting>
  <conditionalFormatting sqref="E118:H118">
    <cfRule type="expression" dxfId="5" priority="8">
      <formula>AND(ISBLANK($E$118),$E$117&gt;0)</formula>
    </cfRule>
  </conditionalFormatting>
  <conditionalFormatting sqref="E125:H125">
    <cfRule type="expression" dxfId="4" priority="5">
      <formula>AND(ISBLANK($E$125),$E$124&gt;0)</formula>
    </cfRule>
  </conditionalFormatting>
  <conditionalFormatting sqref="B13:C13">
    <cfRule type="expression" dxfId="3" priority="2">
      <formula>AND(ISBLANK($B$13),$E$130=0)</formula>
    </cfRule>
  </conditionalFormatting>
  <conditionalFormatting sqref="E132:H132">
    <cfRule type="expression" dxfId="2" priority="1">
      <formula>AND(ISBLANK($E$132),$E$131&gt;0)</formula>
    </cfRule>
  </conditionalFormatting>
  <dataValidations disablePrompts="1" count="1">
    <dataValidation showInputMessage="1" showErrorMessage="1" sqref="A116 A13:A27 A69 A65:A66 A62 A78:A94 A56:A59 A30:A32 A42:A46 A49:A53 A97:A107 A123"/>
  </dataValidations>
  <printOptions horizontalCentered="1"/>
  <pageMargins left="0.70866141732283472" right="0.70866141732283472" top="1.1811023622047245" bottom="0.74803149606299213" header="0.39370078740157483" footer="0.31496062992125984"/>
  <pageSetup paperSize="9" scale="68" fitToHeight="0" orientation="portrait" r:id="rId1"/>
  <headerFooter differentFirst="1">
    <oddFooter>&amp;L&amp;"Arial Narrow,Normálne"Verzia 02.01.2023&amp;C&amp;"Arial Narrow,Normálne"&amp;12&amp;P</oddFooter>
    <firstHeader>&amp;L&amp;G&amp;C&amp;G&amp;R&amp;G</first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0DA71FC-14DE-452E-A997-350A046C929F}">
            <xm:f>AND($E$116&gt;1000000,OR($B$116=Zdroj!$A$79,$B$116=Zdroj!$A$81))</xm:f>
            <x14:dxf>
              <fill>
                <patternFill>
                  <bgColor theme="5" tint="0.39994506668294322"/>
                </patternFill>
              </fill>
            </x14:dxf>
          </x14:cfRule>
          <xm:sqref>B116:D116</xm:sqref>
        </x14:conditionalFormatting>
        <x14:conditionalFormatting xmlns:xm="http://schemas.microsoft.com/office/excel/2006/main">
          <x14:cfRule type="expression" priority="4" id="{70A239BA-F4CC-4DC3-8FFD-08F941FD9817}">
            <xm:f>AND($E$116&gt;1000000,OR($B$116=Zdroj!$A$79,$B$116=Zdroj!$A$81))</xm:f>
            <x14:dxf>
              <fill>
                <patternFill>
                  <bgColor theme="5" tint="0.39994506668294322"/>
                </patternFill>
              </fill>
            </x14:dxf>
          </x14:cfRule>
          <xm:sqref>B123:D123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4">
        <x14:dataValidation type="list" showInputMessage="1" showErrorMessage="1">
          <x14:formula1>
            <xm:f>Zdroj!$A$4:$A$18</xm:f>
          </x14:formula1>
          <xm:sqref>B13:C27</xm:sqref>
        </x14:dataValidation>
        <x14:dataValidation type="list" allowBlank="1" showInputMessage="1" showErrorMessage="1">
          <x14:formula1>
            <xm:f>Zdroj!$I$2:$I$7</xm:f>
          </x14:formula1>
          <xm:sqref>C10:H10</xm:sqref>
        </x14:dataValidation>
        <x14:dataValidation type="list" showInputMessage="1" showErrorMessage="1">
          <x14:formula1>
            <xm:f>Zdroj!$I$9:$I$10</xm:f>
          </x14:formula1>
          <xm:sqref>D13:D27</xm:sqref>
        </x14:dataValidation>
        <x14:dataValidation type="list" showInputMessage="1" showErrorMessage="1">
          <x14:formula1>
            <xm:f>Zdroj!$A$24:$A$28</xm:f>
          </x14:formula1>
          <xm:sqref>B42:D46</xm:sqref>
        </x14:dataValidation>
        <x14:dataValidation type="list" showInputMessage="1" showErrorMessage="1">
          <x14:formula1>
            <xm:f>Zdroj!$A$20:$A$22</xm:f>
          </x14:formula1>
          <xm:sqref>B30:B32</xm:sqref>
        </x14:dataValidation>
        <x14:dataValidation type="list" showInputMessage="1" showErrorMessage="1">
          <x14:formula1>
            <xm:f>Zdroj!$A$30:$A$34</xm:f>
          </x14:formula1>
          <xm:sqref>B49:D53</xm:sqref>
        </x14:dataValidation>
        <x14:dataValidation type="list" showInputMessage="1" showErrorMessage="1">
          <x14:formula1>
            <xm:f>Zdroj!$A$36:$A$39</xm:f>
          </x14:formula1>
          <xm:sqref>B56:D59</xm:sqref>
        </x14:dataValidation>
        <x14:dataValidation type="list" showInputMessage="1" showErrorMessage="1">
          <x14:formula1>
            <xm:f>Zdroj!$A$41</xm:f>
          </x14:formula1>
          <xm:sqref>B62:D62</xm:sqref>
        </x14:dataValidation>
        <x14:dataValidation type="list" showInputMessage="1" showErrorMessage="1">
          <x14:formula1>
            <xm:f>Zdroj!$A$43:$A$44</xm:f>
          </x14:formula1>
          <xm:sqref>B65:D66</xm:sqref>
        </x14:dataValidation>
        <x14:dataValidation type="list" showInputMessage="1" showErrorMessage="1">
          <x14:formula1>
            <xm:f>Zdroj!$A$46</xm:f>
          </x14:formula1>
          <xm:sqref>B69:D69</xm:sqref>
        </x14:dataValidation>
        <x14:dataValidation type="list" showInputMessage="1" showErrorMessage="1">
          <x14:formula1>
            <xm:f>Zdroj!$A$48:$A$64</xm:f>
          </x14:formula1>
          <xm:sqref>B78:D94</xm:sqref>
        </x14:dataValidation>
        <x14:dataValidation type="list" showInputMessage="1" showErrorMessage="1">
          <x14:formula1>
            <xm:f>Zdroj!$A$66:$A$76</xm:f>
          </x14:formula1>
          <xm:sqref>B97:D107</xm:sqref>
        </x14:dataValidation>
        <x14:dataValidation type="list" showInputMessage="1" showErrorMessage="1">
          <x14:formula1>
            <xm:f>Zdroj!$A$78:$A$81</xm:f>
          </x14:formula1>
          <xm:sqref>B116:D116</xm:sqref>
        </x14:dataValidation>
        <x14:dataValidation type="list" showInputMessage="1" showErrorMessage="1">
          <x14:formula1>
            <xm:f>Zdroj!$A$83</xm:f>
          </x14:formula1>
          <xm:sqref>B123:D123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sqref="A1:A2"/>
    </sheetView>
  </sheetViews>
  <sheetFormatPr defaultRowHeight="14.4" x14ac:dyDescent="0.3"/>
  <cols>
    <col min="1" max="1" width="61.6640625" customWidth="1"/>
    <col min="2" max="2" width="11" customWidth="1"/>
    <col min="4" max="4" width="22.44140625" customWidth="1"/>
    <col min="5" max="8" width="10.6640625" customWidth="1"/>
    <col min="9" max="9" width="113" customWidth="1"/>
    <col min="10" max="10" width="13.44140625" customWidth="1"/>
  </cols>
  <sheetData>
    <row r="1" spans="1:9" ht="30" customHeight="1" x14ac:dyDescent="0.3">
      <c r="A1" s="78" t="s">
        <v>0</v>
      </c>
      <c r="B1" s="76" t="s">
        <v>40</v>
      </c>
      <c r="C1" s="80" t="s">
        <v>2</v>
      </c>
    </row>
    <row r="2" spans="1:9" ht="37.5" customHeight="1" x14ac:dyDescent="0.3">
      <c r="A2" s="79"/>
      <c r="B2" s="77"/>
      <c r="C2" s="81"/>
      <c r="E2" t="s">
        <v>73</v>
      </c>
      <c r="F2" t="s">
        <v>74</v>
      </c>
      <c r="G2" s="12"/>
      <c r="H2" s="13"/>
      <c r="I2" s="1" t="s">
        <v>175</v>
      </c>
    </row>
    <row r="3" spans="1:9" ht="21.75" customHeight="1" x14ac:dyDescent="0.3">
      <c r="A3" s="3" t="s">
        <v>45</v>
      </c>
      <c r="B3" s="5"/>
      <c r="C3" s="6"/>
      <c r="I3" s="1" t="s">
        <v>65</v>
      </c>
    </row>
    <row r="4" spans="1:9" ht="27.6" x14ac:dyDescent="0.3">
      <c r="A4" s="4" t="s">
        <v>85</v>
      </c>
      <c r="B4" s="1">
        <f>IF('Výpočet PPM'!$C$10=Zdroj!$I$7,Zdroj!E4,Zdroj!F4)</f>
        <v>150</v>
      </c>
      <c r="C4" s="1" t="s">
        <v>39</v>
      </c>
      <c r="E4" s="1">
        <v>135</v>
      </c>
      <c r="F4" s="1">
        <v>150</v>
      </c>
      <c r="I4" s="1" t="s">
        <v>66</v>
      </c>
    </row>
    <row r="5" spans="1:9" ht="27.6" x14ac:dyDescent="0.3">
      <c r="A5" s="4" t="s">
        <v>86</v>
      </c>
      <c r="B5" s="1">
        <f>IF('Výpočet PPM'!$C$10=Zdroj!$I$7,Zdroj!E5,Zdroj!F5)</f>
        <v>380</v>
      </c>
      <c r="C5" s="1" t="s">
        <v>39</v>
      </c>
      <c r="E5" s="1">
        <v>270</v>
      </c>
      <c r="F5" s="1">
        <v>380</v>
      </c>
      <c r="I5" s="1" t="s">
        <v>67</v>
      </c>
    </row>
    <row r="6" spans="1:9" ht="27.6" x14ac:dyDescent="0.3">
      <c r="A6" s="4" t="s">
        <v>144</v>
      </c>
      <c r="B6" s="1">
        <f>IF('Výpočet PPM'!$C$10=Zdroj!$I$7,Zdroj!E6,Zdroj!F6)</f>
        <v>165</v>
      </c>
      <c r="C6" s="1" t="s">
        <v>39</v>
      </c>
      <c r="E6" s="8">
        <v>0</v>
      </c>
      <c r="F6" s="1">
        <v>165</v>
      </c>
      <c r="I6" s="1" t="s">
        <v>68</v>
      </c>
    </row>
    <row r="7" spans="1:9" ht="27.6" x14ac:dyDescent="0.3">
      <c r="A7" s="4" t="s">
        <v>143</v>
      </c>
      <c r="B7" s="1">
        <f>IF('Výpočet PPM'!$C$10=Zdroj!$I$7,Zdroj!E7,Zdroj!F7)</f>
        <v>380</v>
      </c>
      <c r="C7" s="1" t="s">
        <v>39</v>
      </c>
      <c r="E7" s="8">
        <v>0</v>
      </c>
      <c r="F7" s="1">
        <v>380</v>
      </c>
      <c r="I7" s="1" t="s">
        <v>69</v>
      </c>
    </row>
    <row r="8" spans="1:9" ht="27.6" x14ac:dyDescent="0.3">
      <c r="A8" s="4" t="s">
        <v>87</v>
      </c>
      <c r="B8" s="1">
        <f>IF('Výpočet PPM'!$C$10=Zdroj!$I$7,Zdroj!E8,Zdroj!F8)</f>
        <v>105</v>
      </c>
      <c r="C8" s="1" t="s">
        <v>39</v>
      </c>
      <c r="E8" s="1">
        <v>120</v>
      </c>
      <c r="F8" s="1">
        <v>105</v>
      </c>
    </row>
    <row r="9" spans="1:9" ht="15" x14ac:dyDescent="0.3">
      <c r="A9" s="4" t="s">
        <v>88</v>
      </c>
      <c r="B9" s="1">
        <f>IF('Výpočet PPM'!$C$10=Zdroj!$I$7,Zdroj!E9,Zdroj!F9)</f>
        <v>180</v>
      </c>
      <c r="C9" s="1" t="s">
        <v>39</v>
      </c>
      <c r="E9" s="8">
        <v>180</v>
      </c>
      <c r="F9" s="8">
        <v>180</v>
      </c>
      <c r="I9" s="1" t="s">
        <v>75</v>
      </c>
    </row>
    <row r="10" spans="1:9" ht="15" x14ac:dyDescent="0.3">
      <c r="A10" s="4" t="s">
        <v>89</v>
      </c>
      <c r="B10" s="1">
        <f>IF('Výpočet PPM'!$C$10=Zdroj!$I$7,Zdroj!E10,Zdroj!F10)</f>
        <v>165</v>
      </c>
      <c r="C10" s="1" t="s">
        <v>39</v>
      </c>
      <c r="E10" s="8">
        <v>165</v>
      </c>
      <c r="F10" s="8">
        <v>165</v>
      </c>
      <c r="I10" s="1" t="s">
        <v>76</v>
      </c>
    </row>
    <row r="11" spans="1:9" ht="27.6" x14ac:dyDescent="0.3">
      <c r="A11" s="4" t="s">
        <v>90</v>
      </c>
      <c r="B11" s="1">
        <f>IF('Výpočet PPM'!$C$10=Zdroj!$I$7,Zdroj!E11,Zdroj!F11)</f>
        <v>110</v>
      </c>
      <c r="C11" s="1" t="s">
        <v>39</v>
      </c>
      <c r="E11" s="8">
        <v>110</v>
      </c>
      <c r="F11" s="8">
        <v>110</v>
      </c>
    </row>
    <row r="12" spans="1:9" ht="27.6" x14ac:dyDescent="0.3">
      <c r="A12" s="4" t="s">
        <v>91</v>
      </c>
      <c r="B12" s="1">
        <f>IF('Výpočet PPM'!$C$10=Zdroj!$I$7,Zdroj!E12,Zdroj!F12)</f>
        <v>105</v>
      </c>
      <c r="C12" s="1" t="s">
        <v>39</v>
      </c>
      <c r="E12" s="1">
        <v>120</v>
      </c>
      <c r="F12" s="1">
        <v>105</v>
      </c>
    </row>
    <row r="13" spans="1:9" ht="27.6" x14ac:dyDescent="0.3">
      <c r="A13" s="4" t="s">
        <v>92</v>
      </c>
      <c r="B13" s="1">
        <f>IF('Výpočet PPM'!$C$10=Zdroj!$I$7,Zdroj!E13,Zdroj!F13)</f>
        <v>135</v>
      </c>
      <c r="C13" s="1" t="s">
        <v>39</v>
      </c>
      <c r="E13" s="7">
        <v>135</v>
      </c>
      <c r="F13" s="7">
        <v>135</v>
      </c>
    </row>
    <row r="14" spans="1:9" ht="27.6" x14ac:dyDescent="0.3">
      <c r="A14" s="4" t="s">
        <v>93</v>
      </c>
      <c r="B14" s="1">
        <f>IF('Výpočet PPM'!$C$10=Zdroj!$I$7,Zdroj!E14,Zdroj!F14)</f>
        <v>195</v>
      </c>
      <c r="C14" s="1" t="s">
        <v>39</v>
      </c>
      <c r="E14" s="7">
        <v>195</v>
      </c>
      <c r="F14" s="7">
        <v>195</v>
      </c>
    </row>
    <row r="15" spans="1:9" ht="15" x14ac:dyDescent="0.3">
      <c r="A15" s="4" t="s">
        <v>81</v>
      </c>
      <c r="B15" s="1">
        <f>IF('Výpočet PPM'!$C$10=Zdroj!$I$7,Zdroj!E15,Zdroj!F15)</f>
        <v>1500</v>
      </c>
      <c r="C15" s="1" t="s">
        <v>39</v>
      </c>
      <c r="E15" s="1">
        <v>650</v>
      </c>
      <c r="F15" s="1">
        <v>1500</v>
      </c>
    </row>
    <row r="16" spans="1:9" ht="15" x14ac:dyDescent="0.3">
      <c r="A16" s="4" t="s">
        <v>82</v>
      </c>
      <c r="B16" s="1">
        <f>IF('Výpočet PPM'!$C$10=Zdroj!$I$7,Zdroj!E16,Zdroj!F16)</f>
        <v>495</v>
      </c>
      <c r="C16" s="1" t="s">
        <v>39</v>
      </c>
      <c r="E16" s="1">
        <v>270</v>
      </c>
      <c r="F16" s="1">
        <v>495</v>
      </c>
    </row>
    <row r="17" spans="1:6" ht="15" x14ac:dyDescent="0.3">
      <c r="A17" s="4" t="s">
        <v>83</v>
      </c>
      <c r="B17" s="1">
        <f>IF('Výpočet PPM'!$C$10=Zdroj!$I$7,Zdroj!E17,Zdroj!F17)</f>
        <v>370</v>
      </c>
      <c r="C17" s="1" t="s">
        <v>39</v>
      </c>
      <c r="E17" s="8">
        <v>370</v>
      </c>
      <c r="F17" s="8">
        <v>370</v>
      </c>
    </row>
    <row r="18" spans="1:6" ht="27.6" x14ac:dyDescent="0.3">
      <c r="A18" s="4" t="s">
        <v>84</v>
      </c>
      <c r="B18" s="1">
        <f>IF('Výpočet PPM'!$C$10=Zdroj!$I$7,Zdroj!E18,Zdroj!F18)</f>
        <v>125</v>
      </c>
      <c r="C18" s="1" t="s">
        <v>39</v>
      </c>
      <c r="E18" s="7">
        <v>125</v>
      </c>
      <c r="F18" s="7">
        <v>125</v>
      </c>
    </row>
    <row r="19" spans="1:6" s="2" customFormat="1" x14ac:dyDescent="0.3">
      <c r="A19" s="3" t="s">
        <v>46</v>
      </c>
      <c r="B19" s="5"/>
    </row>
    <row r="20" spans="1:6" ht="15" x14ac:dyDescent="0.3">
      <c r="A20" s="4" t="s">
        <v>94</v>
      </c>
      <c r="B20" s="10">
        <v>180</v>
      </c>
      <c r="C20" s="1" t="s">
        <v>39</v>
      </c>
    </row>
    <row r="21" spans="1:6" ht="15" x14ac:dyDescent="0.3">
      <c r="A21" s="4" t="s">
        <v>95</v>
      </c>
      <c r="B21" s="11">
        <v>130</v>
      </c>
      <c r="C21" s="1" t="s">
        <v>39</v>
      </c>
    </row>
    <row r="22" spans="1:6" ht="15" x14ac:dyDescent="0.3">
      <c r="A22" s="4" t="s">
        <v>96</v>
      </c>
      <c r="B22" s="11">
        <v>250</v>
      </c>
      <c r="C22" s="1" t="s">
        <v>39</v>
      </c>
    </row>
    <row r="23" spans="1:6" x14ac:dyDescent="0.3">
      <c r="A23" s="3" t="s">
        <v>47</v>
      </c>
      <c r="B23" s="5"/>
    </row>
    <row r="24" spans="1:6" x14ac:dyDescent="0.3">
      <c r="A24" s="4" t="s">
        <v>97</v>
      </c>
      <c r="B24" s="11">
        <v>1650</v>
      </c>
      <c r="C24" s="1" t="s">
        <v>55</v>
      </c>
    </row>
    <row r="25" spans="1:6" x14ac:dyDescent="0.3">
      <c r="A25" s="4" t="s">
        <v>98</v>
      </c>
      <c r="B25" s="11">
        <v>900</v>
      </c>
      <c r="C25" s="1" t="s">
        <v>55</v>
      </c>
    </row>
    <row r="26" spans="1:6" x14ac:dyDescent="0.3">
      <c r="A26" s="4" t="s">
        <v>99</v>
      </c>
      <c r="B26" s="11">
        <v>150</v>
      </c>
      <c r="C26" s="1" t="s">
        <v>55</v>
      </c>
    </row>
    <row r="27" spans="1:6" x14ac:dyDescent="0.3">
      <c r="A27" s="4" t="s">
        <v>100</v>
      </c>
      <c r="B27" s="11">
        <v>140</v>
      </c>
      <c r="C27" s="1" t="s">
        <v>55</v>
      </c>
    </row>
    <row r="28" spans="1:6" ht="15" x14ac:dyDescent="0.3">
      <c r="A28" s="4" t="s">
        <v>101</v>
      </c>
      <c r="B28" s="11">
        <v>55</v>
      </c>
      <c r="C28" s="1" t="s">
        <v>39</v>
      </c>
    </row>
    <row r="29" spans="1:6" x14ac:dyDescent="0.3">
      <c r="A29" s="3" t="s">
        <v>48</v>
      </c>
      <c r="B29" s="5"/>
    </row>
    <row r="30" spans="1:6" x14ac:dyDescent="0.3">
      <c r="A30" s="4" t="s">
        <v>102</v>
      </c>
      <c r="B30" s="11">
        <v>1000</v>
      </c>
      <c r="C30" s="1" t="s">
        <v>55</v>
      </c>
    </row>
    <row r="31" spans="1:6" x14ac:dyDescent="0.3">
      <c r="A31" s="4" t="s">
        <v>103</v>
      </c>
      <c r="B31" s="11">
        <v>2700</v>
      </c>
      <c r="C31" s="1" t="s">
        <v>55</v>
      </c>
    </row>
    <row r="32" spans="1:6" x14ac:dyDescent="0.3">
      <c r="A32" s="4" t="s">
        <v>104</v>
      </c>
      <c r="B32" s="11">
        <v>650</v>
      </c>
      <c r="C32" s="1" t="s">
        <v>55</v>
      </c>
    </row>
    <row r="33" spans="1:7" x14ac:dyDescent="0.3">
      <c r="A33" s="4" t="s">
        <v>105</v>
      </c>
      <c r="B33" s="11">
        <v>2.75</v>
      </c>
      <c r="C33" s="1" t="s">
        <v>57</v>
      </c>
    </row>
    <row r="34" spans="1:7" x14ac:dyDescent="0.3">
      <c r="A34" s="4" t="s">
        <v>106</v>
      </c>
      <c r="B34" s="11">
        <v>65</v>
      </c>
      <c r="C34" s="1" t="s">
        <v>56</v>
      </c>
    </row>
    <row r="35" spans="1:7" x14ac:dyDescent="0.3">
      <c r="A35" s="3" t="s">
        <v>49</v>
      </c>
      <c r="B35" s="5"/>
    </row>
    <row r="36" spans="1:7" ht="15" x14ac:dyDescent="0.3">
      <c r="A36" s="4" t="s">
        <v>108</v>
      </c>
      <c r="B36" s="11">
        <v>16</v>
      </c>
      <c r="C36" s="1" t="s">
        <v>58</v>
      </c>
    </row>
    <row r="37" spans="1:7" ht="15" x14ac:dyDescent="0.3">
      <c r="A37" s="4" t="s">
        <v>107</v>
      </c>
      <c r="B37" s="11">
        <v>8</v>
      </c>
      <c r="C37" s="1" t="s">
        <v>58</v>
      </c>
    </row>
    <row r="38" spans="1:7" ht="15" customHeight="1" x14ac:dyDescent="0.3">
      <c r="A38" s="4" t="s">
        <v>109</v>
      </c>
      <c r="B38" s="11">
        <v>950</v>
      </c>
      <c r="C38" s="1" t="s">
        <v>55</v>
      </c>
    </row>
    <row r="39" spans="1:7" x14ac:dyDescent="0.3">
      <c r="A39" s="4" t="s">
        <v>110</v>
      </c>
      <c r="B39" s="11">
        <v>500</v>
      </c>
      <c r="C39" s="1" t="s">
        <v>55</v>
      </c>
    </row>
    <row r="40" spans="1:7" x14ac:dyDescent="0.3">
      <c r="A40" s="3" t="s">
        <v>50</v>
      </c>
      <c r="B40" s="5"/>
    </row>
    <row r="41" spans="1:7" ht="15" x14ac:dyDescent="0.3">
      <c r="A41" s="4" t="s">
        <v>113</v>
      </c>
      <c r="B41" s="11">
        <v>145</v>
      </c>
      <c r="C41" s="1" t="s">
        <v>39</v>
      </c>
    </row>
    <row r="42" spans="1:7" x14ac:dyDescent="0.3">
      <c r="A42" s="3" t="s">
        <v>51</v>
      </c>
      <c r="B42" s="5"/>
    </row>
    <row r="43" spans="1:7" x14ac:dyDescent="0.3">
      <c r="A43" s="4" t="s">
        <v>111</v>
      </c>
      <c r="B43" s="11">
        <v>1100</v>
      </c>
      <c r="C43" s="1" t="s">
        <v>59</v>
      </c>
    </row>
    <row r="44" spans="1:7" x14ac:dyDescent="0.3">
      <c r="A44" s="4" t="s">
        <v>112</v>
      </c>
      <c r="B44" s="11">
        <v>1000</v>
      </c>
      <c r="C44" s="1" t="s">
        <v>60</v>
      </c>
    </row>
    <row r="45" spans="1:7" x14ac:dyDescent="0.3">
      <c r="A45" s="3" t="s">
        <v>52</v>
      </c>
      <c r="B45" s="5"/>
    </row>
    <row r="46" spans="1:7" ht="15" x14ac:dyDescent="0.3">
      <c r="A46" s="4" t="s">
        <v>114</v>
      </c>
      <c r="B46" s="11">
        <v>180</v>
      </c>
      <c r="C46" s="1" t="s">
        <v>39</v>
      </c>
    </row>
    <row r="47" spans="1:7" x14ac:dyDescent="0.3">
      <c r="A47" s="3" t="s">
        <v>53</v>
      </c>
      <c r="B47" s="5"/>
    </row>
    <row r="48" spans="1:7" ht="26.25" customHeight="1" x14ac:dyDescent="0.3">
      <c r="A48" s="4" t="s">
        <v>115</v>
      </c>
      <c r="B48" s="11">
        <v>350</v>
      </c>
      <c r="C48" s="1" t="s">
        <v>56</v>
      </c>
      <c r="D48" s="19" t="s">
        <v>12</v>
      </c>
      <c r="E48" s="19"/>
      <c r="F48" s="19"/>
      <c r="G48" s="19"/>
    </row>
    <row r="49" spans="1:7" ht="40.5" customHeight="1" x14ac:dyDescent="0.3">
      <c r="A49" s="4" t="s">
        <v>116</v>
      </c>
      <c r="B49" s="11">
        <v>150</v>
      </c>
      <c r="C49" s="1" t="s">
        <v>39</v>
      </c>
      <c r="D49" s="86" t="s">
        <v>11</v>
      </c>
      <c r="E49" s="19"/>
      <c r="F49" s="19"/>
      <c r="G49" s="19"/>
    </row>
    <row r="50" spans="1:7" ht="37.5" customHeight="1" x14ac:dyDescent="0.3">
      <c r="A50" s="4" t="s">
        <v>117</v>
      </c>
      <c r="B50" s="11">
        <v>360</v>
      </c>
      <c r="C50" s="1" t="s">
        <v>39</v>
      </c>
      <c r="D50" s="84"/>
      <c r="E50" s="17"/>
      <c r="F50" s="17"/>
      <c r="G50" s="17"/>
    </row>
    <row r="51" spans="1:7" ht="39.75" customHeight="1" x14ac:dyDescent="0.3">
      <c r="A51" s="4" t="s">
        <v>118</v>
      </c>
      <c r="B51" s="11">
        <v>450</v>
      </c>
      <c r="C51" s="1" t="s">
        <v>39</v>
      </c>
      <c r="D51" s="84"/>
      <c r="E51" s="17"/>
      <c r="F51" s="17"/>
      <c r="G51" s="17"/>
    </row>
    <row r="52" spans="1:7" ht="51.75" customHeight="1" x14ac:dyDescent="0.3">
      <c r="A52" s="4" t="s">
        <v>119</v>
      </c>
      <c r="B52" s="11">
        <v>160</v>
      </c>
      <c r="C52" s="1" t="s">
        <v>39</v>
      </c>
      <c r="D52" s="84"/>
      <c r="E52" s="17"/>
      <c r="F52" s="17"/>
      <c r="G52" s="17"/>
    </row>
    <row r="53" spans="1:7" ht="27.6" x14ac:dyDescent="0.3">
      <c r="A53" s="4" t="s">
        <v>120</v>
      </c>
      <c r="B53" s="11">
        <v>220</v>
      </c>
      <c r="C53" s="1" t="s">
        <v>39</v>
      </c>
      <c r="D53" s="84"/>
      <c r="E53" s="17"/>
      <c r="F53" s="17"/>
      <c r="G53" s="17"/>
    </row>
    <row r="54" spans="1:7" ht="27.6" x14ac:dyDescent="0.3">
      <c r="A54" s="4" t="s">
        <v>121</v>
      </c>
      <c r="B54" s="11">
        <v>1450</v>
      </c>
      <c r="C54" s="1" t="s">
        <v>39</v>
      </c>
      <c r="D54" s="84"/>
      <c r="E54" s="17"/>
      <c r="F54" s="17"/>
      <c r="G54" s="17"/>
    </row>
    <row r="55" spans="1:7" ht="124.2" x14ac:dyDescent="0.3">
      <c r="A55" s="4" t="s">
        <v>122</v>
      </c>
      <c r="B55" s="11">
        <v>600</v>
      </c>
      <c r="C55" s="1" t="s">
        <v>61</v>
      </c>
      <c r="D55" s="19" t="s">
        <v>13</v>
      </c>
      <c r="E55" s="19"/>
      <c r="F55" s="19"/>
      <c r="G55" s="19"/>
    </row>
    <row r="56" spans="1:7" ht="26.25" customHeight="1" x14ac:dyDescent="0.3">
      <c r="A56" s="4" t="s">
        <v>123</v>
      </c>
      <c r="B56" s="11">
        <v>1400</v>
      </c>
      <c r="C56" s="1" t="s">
        <v>64</v>
      </c>
      <c r="D56" s="19" t="s">
        <v>10</v>
      </c>
      <c r="E56" s="19"/>
      <c r="F56" s="19"/>
      <c r="G56" s="19"/>
    </row>
    <row r="57" spans="1:7" ht="27.6" x14ac:dyDescent="0.3">
      <c r="A57" s="4" t="s">
        <v>124</v>
      </c>
      <c r="B57" s="11">
        <v>850</v>
      </c>
      <c r="C57" s="1" t="s">
        <v>39</v>
      </c>
      <c r="D57" s="19" t="s">
        <v>9</v>
      </c>
      <c r="E57" s="19"/>
      <c r="F57" s="19"/>
      <c r="G57" s="19"/>
    </row>
    <row r="58" spans="1:7" ht="15" x14ac:dyDescent="0.3">
      <c r="A58" s="4" t="s">
        <v>125</v>
      </c>
      <c r="B58" s="11">
        <v>45</v>
      </c>
      <c r="C58" s="1" t="s">
        <v>39</v>
      </c>
      <c r="D58" s="86" t="s">
        <v>14</v>
      </c>
      <c r="E58" s="19"/>
      <c r="F58" s="19"/>
      <c r="G58" s="19"/>
    </row>
    <row r="59" spans="1:7" ht="40.5" customHeight="1" x14ac:dyDescent="0.3">
      <c r="A59" s="4" t="s">
        <v>126</v>
      </c>
      <c r="B59" s="11">
        <v>12</v>
      </c>
      <c r="C59" s="1" t="s">
        <v>39</v>
      </c>
      <c r="D59" s="87"/>
      <c r="E59" s="20"/>
      <c r="F59" s="20"/>
      <c r="G59" s="20"/>
    </row>
    <row r="60" spans="1:7" x14ac:dyDescent="0.3">
      <c r="A60" s="4" t="s">
        <v>127</v>
      </c>
      <c r="B60" s="11">
        <v>45</v>
      </c>
      <c r="C60" s="1" t="s">
        <v>56</v>
      </c>
      <c r="D60" s="86" t="s">
        <v>8</v>
      </c>
      <c r="E60" s="19"/>
      <c r="F60" s="19"/>
      <c r="G60" s="19"/>
    </row>
    <row r="61" spans="1:7" x14ac:dyDescent="0.3">
      <c r="A61" s="4" t="s">
        <v>128</v>
      </c>
      <c r="B61" s="11">
        <v>30</v>
      </c>
      <c r="C61" s="1" t="s">
        <v>56</v>
      </c>
      <c r="D61" s="85"/>
      <c r="E61" s="18"/>
      <c r="F61" s="18"/>
      <c r="G61" s="18"/>
    </row>
    <row r="62" spans="1:7" x14ac:dyDescent="0.3">
      <c r="A62" s="4" t="s">
        <v>129</v>
      </c>
      <c r="B62" s="11">
        <v>100</v>
      </c>
      <c r="C62" s="1" t="s">
        <v>56</v>
      </c>
      <c r="D62" s="85"/>
      <c r="E62" s="18"/>
      <c r="F62" s="18"/>
      <c r="G62" s="18"/>
    </row>
    <row r="63" spans="1:7" ht="45.75" customHeight="1" x14ac:dyDescent="0.3">
      <c r="A63" s="4" t="s">
        <v>130</v>
      </c>
      <c r="B63" s="11">
        <v>15500</v>
      </c>
      <c r="C63" s="1" t="s">
        <v>63</v>
      </c>
      <c r="D63" s="19" t="s">
        <v>7</v>
      </c>
      <c r="E63" s="19"/>
      <c r="F63" s="19"/>
      <c r="G63" s="19"/>
    </row>
    <row r="64" spans="1:7" ht="39.75" customHeight="1" x14ac:dyDescent="0.3">
      <c r="A64" s="4" t="s">
        <v>131</v>
      </c>
      <c r="B64" s="11">
        <v>950</v>
      </c>
      <c r="C64" s="1" t="s">
        <v>55</v>
      </c>
      <c r="D64" s="19" t="s">
        <v>15</v>
      </c>
      <c r="E64" s="19"/>
      <c r="F64" s="19"/>
      <c r="G64" s="19"/>
    </row>
    <row r="65" spans="1:7" x14ac:dyDescent="0.3">
      <c r="A65" s="3" t="s">
        <v>54</v>
      </c>
      <c r="B65" s="5"/>
      <c r="C65" s="1"/>
      <c r="D65" s="1"/>
      <c r="E65" s="1"/>
      <c r="F65" s="1"/>
      <c r="G65" s="1"/>
    </row>
    <row r="66" spans="1:7" ht="15" x14ac:dyDescent="0.3">
      <c r="A66" s="4" t="s">
        <v>132</v>
      </c>
      <c r="B66" s="11">
        <v>440</v>
      </c>
      <c r="C66" s="1" t="s">
        <v>61</v>
      </c>
      <c r="D66" s="19" t="s">
        <v>3</v>
      </c>
      <c r="E66" s="19"/>
      <c r="F66" s="19"/>
      <c r="G66" s="19"/>
    </row>
    <row r="67" spans="1:7" x14ac:dyDescent="0.3">
      <c r="A67" s="4" t="s">
        <v>133</v>
      </c>
      <c r="B67" s="11">
        <v>200</v>
      </c>
      <c r="C67" s="1" t="s">
        <v>62</v>
      </c>
      <c r="D67" s="19" t="s">
        <v>4</v>
      </c>
      <c r="E67" s="19"/>
      <c r="F67" s="19"/>
      <c r="G67" s="19"/>
    </row>
    <row r="68" spans="1:7" ht="41.4" x14ac:dyDescent="0.3">
      <c r="A68" s="4" t="s">
        <v>134</v>
      </c>
      <c r="B68" s="11">
        <v>2500</v>
      </c>
      <c r="C68" s="1" t="s">
        <v>62</v>
      </c>
      <c r="D68" s="19" t="s">
        <v>6</v>
      </c>
      <c r="E68" s="19"/>
      <c r="F68" s="19"/>
      <c r="G68" s="19"/>
    </row>
    <row r="69" spans="1:7" ht="51" customHeight="1" x14ac:dyDescent="0.3">
      <c r="A69" s="4" t="s">
        <v>135</v>
      </c>
      <c r="B69" s="11">
        <v>150</v>
      </c>
      <c r="C69" s="1" t="s">
        <v>56</v>
      </c>
      <c r="D69" s="19" t="s">
        <v>5</v>
      </c>
      <c r="E69" s="19"/>
      <c r="F69" s="19"/>
      <c r="G69" s="19"/>
    </row>
    <row r="70" spans="1:7" x14ac:dyDescent="0.3">
      <c r="A70" s="4" t="s">
        <v>136</v>
      </c>
      <c r="B70" s="11">
        <v>45</v>
      </c>
      <c r="C70" s="1" t="s">
        <v>62</v>
      </c>
      <c r="D70" s="82" t="s">
        <v>16</v>
      </c>
      <c r="E70" s="15"/>
      <c r="F70" s="15"/>
      <c r="G70" s="15"/>
    </row>
    <row r="71" spans="1:7" ht="28.5" customHeight="1" x14ac:dyDescent="0.3">
      <c r="A71" s="4" t="s">
        <v>137</v>
      </c>
      <c r="B71" s="11">
        <v>330</v>
      </c>
      <c r="C71" s="1" t="s">
        <v>62</v>
      </c>
      <c r="D71" s="83"/>
      <c r="E71" s="16"/>
      <c r="F71" s="16"/>
      <c r="G71" s="16"/>
    </row>
    <row r="72" spans="1:7" x14ac:dyDescent="0.3">
      <c r="A72" s="4" t="s">
        <v>138</v>
      </c>
      <c r="B72" s="11">
        <v>150</v>
      </c>
      <c r="C72" s="1" t="s">
        <v>56</v>
      </c>
      <c r="D72" s="84" t="s">
        <v>17</v>
      </c>
      <c r="E72" s="17"/>
      <c r="F72" s="17"/>
      <c r="G72" s="17"/>
    </row>
    <row r="73" spans="1:7" x14ac:dyDescent="0.3">
      <c r="A73" s="4" t="s">
        <v>139</v>
      </c>
      <c r="B73" s="11">
        <v>200</v>
      </c>
      <c r="C73" s="1" t="s">
        <v>56</v>
      </c>
      <c r="D73" s="85"/>
      <c r="E73" s="18"/>
      <c r="F73" s="18"/>
      <c r="G73" s="18"/>
    </row>
    <row r="74" spans="1:7" x14ac:dyDescent="0.3">
      <c r="A74" s="4" t="s">
        <v>140</v>
      </c>
      <c r="B74" s="11">
        <v>200</v>
      </c>
      <c r="C74" s="1" t="s">
        <v>56</v>
      </c>
      <c r="D74" s="85"/>
      <c r="E74" s="18"/>
      <c r="F74" s="18"/>
      <c r="G74" s="18"/>
    </row>
    <row r="75" spans="1:7" x14ac:dyDescent="0.3">
      <c r="A75" s="4" t="s">
        <v>141</v>
      </c>
      <c r="B75" s="11">
        <v>150</v>
      </c>
      <c r="C75" s="1" t="s">
        <v>56</v>
      </c>
      <c r="D75" s="85"/>
      <c r="E75" s="18"/>
      <c r="F75" s="18"/>
      <c r="G75" s="18"/>
    </row>
    <row r="76" spans="1:7" x14ac:dyDescent="0.3">
      <c r="A76" s="4" t="s">
        <v>142</v>
      </c>
      <c r="B76" s="11">
        <v>300</v>
      </c>
      <c r="C76" s="1" t="s">
        <v>56</v>
      </c>
      <c r="D76" s="85"/>
      <c r="E76" s="18"/>
      <c r="F76" s="18"/>
      <c r="G76" s="18"/>
    </row>
    <row r="77" spans="1:7" x14ac:dyDescent="0.3">
      <c r="A77" s="3"/>
      <c r="B77" s="5"/>
      <c r="C77" s="1"/>
      <c r="D77" s="1"/>
      <c r="E77" s="1"/>
      <c r="F77" s="1"/>
      <c r="G77" s="1"/>
    </row>
    <row r="78" spans="1:7" ht="27.6" x14ac:dyDescent="0.3">
      <c r="A78" s="4" t="s">
        <v>161</v>
      </c>
      <c r="B78" s="11">
        <v>7</v>
      </c>
      <c r="C78" s="1" t="s">
        <v>18</v>
      </c>
    </row>
    <row r="79" spans="1:7" ht="27.6" x14ac:dyDescent="0.3">
      <c r="A79" s="4" t="s">
        <v>162</v>
      </c>
      <c r="B79" s="11">
        <v>9</v>
      </c>
      <c r="C79" s="1" t="s">
        <v>18</v>
      </c>
    </row>
    <row r="80" spans="1:7" ht="27.6" x14ac:dyDescent="0.3">
      <c r="A80" s="4" t="s">
        <v>163</v>
      </c>
      <c r="B80" s="11">
        <v>10</v>
      </c>
      <c r="C80" s="1" t="s">
        <v>18</v>
      </c>
    </row>
    <row r="81" spans="1:7" ht="24" customHeight="1" x14ac:dyDescent="0.3">
      <c r="A81" s="4" t="s">
        <v>164</v>
      </c>
      <c r="B81" s="11">
        <v>12</v>
      </c>
      <c r="C81" s="1" t="s">
        <v>18</v>
      </c>
    </row>
    <row r="82" spans="1:7" x14ac:dyDescent="0.3">
      <c r="A82" s="3"/>
      <c r="B82" s="5"/>
      <c r="C82" s="1"/>
      <c r="D82" s="1"/>
      <c r="E82" s="1"/>
      <c r="F82" s="1"/>
      <c r="G82" s="1"/>
    </row>
    <row r="83" spans="1:7" x14ac:dyDescent="0.3">
      <c r="A83" s="4" t="s">
        <v>157</v>
      </c>
      <c r="B83" s="11">
        <v>2.5</v>
      </c>
      <c r="C83" s="1" t="s">
        <v>18</v>
      </c>
    </row>
  </sheetData>
  <sheetProtection algorithmName="SHA-512" hashValue="DSTPMn5IovWt0a4KH9BbimS5tuMyyxoVDvkEE8vxEdFUDzCQFa9nMT3kqGcJbEXf6QRkPnJZPHvoTKSOfKWwZQ==" saltValue="0DLBcpnOFnD2UwIRqfcrNw==" spinCount="100000" sheet="1" objects="1" scenarios="1"/>
  <mergeCells count="8">
    <mergeCell ref="B1:B2"/>
    <mergeCell ref="A1:A2"/>
    <mergeCell ref="C1:C2"/>
    <mergeCell ref="D70:D71"/>
    <mergeCell ref="D72:D76"/>
    <mergeCell ref="D49:D54"/>
    <mergeCell ref="D58:D59"/>
    <mergeCell ref="D60:D6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558CCCB8B94943A601313BBEF1DD90" ma:contentTypeVersion="16" ma:contentTypeDescription="Umožňuje vytvoriť nový dokument." ma:contentTypeScope="" ma:versionID="c2921f824a048d89f9a92848e743af67">
  <xsd:schema xmlns:xsd="http://www.w3.org/2001/XMLSchema" xmlns:xs="http://www.w3.org/2001/XMLSchema" xmlns:p="http://schemas.microsoft.com/office/2006/metadata/properties" xmlns:ns2="2c5889c9-9e06-42b0-8f13-7f6641791147" xmlns:ns3="e75f67b9-e24a-419c-90c8-413255df0c34" targetNamespace="http://schemas.microsoft.com/office/2006/metadata/properties" ma:root="true" ma:fieldsID="53ba45d0e97391445fc33133af7f4b5c" ns2:_="" ns3:_="">
    <xsd:import namespace="2c5889c9-9e06-42b0-8f13-7f6641791147"/>
    <xsd:import namespace="e75f67b9-e24a-419c-90c8-413255df0c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889c9-9e06-42b0-8f13-7f6641791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a6a6bd6c-5102-436c-94d4-51290ca406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f67b9-e24a-419c-90c8-413255df0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fe4d21b-e8a5-4619-899c-9b709e8e837f}" ma:internalName="TaxCatchAll" ma:showField="CatchAllData" ma:web="e75f67b9-e24a-419c-90c8-413255df0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5889c9-9e06-42b0-8f13-7f6641791147">
      <Terms xmlns="http://schemas.microsoft.com/office/infopath/2007/PartnerControls"/>
    </lcf76f155ced4ddcb4097134ff3c332f>
    <TaxCatchAll xmlns="e75f67b9-e24a-419c-90c8-413255df0c34" xsi:nil="true"/>
    <MediaLengthInSeconds xmlns="2c5889c9-9e06-42b0-8f13-7f6641791147" xsi:nil="true"/>
  </documentManagement>
</p:properties>
</file>

<file path=customXml/itemProps1.xml><?xml version="1.0" encoding="utf-8"?>
<ds:datastoreItem xmlns:ds="http://schemas.openxmlformats.org/officeDocument/2006/customXml" ds:itemID="{45A32EF3-E99B-4C32-9FD9-CC7308DE81D4}"/>
</file>

<file path=customXml/itemProps2.xml><?xml version="1.0" encoding="utf-8"?>
<ds:datastoreItem xmlns:ds="http://schemas.openxmlformats.org/officeDocument/2006/customXml" ds:itemID="{07BB2A1F-FCE4-4396-8DDE-2F2A89F9EFF7}"/>
</file>

<file path=customXml/itemProps3.xml><?xml version="1.0" encoding="utf-8"?>
<ds:datastoreItem xmlns:ds="http://schemas.openxmlformats.org/officeDocument/2006/customXml" ds:itemID="{D35F8A17-206A-4699-9C81-B785DB5EB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 PPM</vt:lpstr>
      <vt:lpstr>Zdroj</vt:lpstr>
      <vt:lpstr>'Výpočet PPM'!Oblasť_tlače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Tánczosová, Andrea</dc:creator>
  <cp:lastModifiedBy>Miriam Hrubá</cp:lastModifiedBy>
  <cp:lastPrinted>2022-06-30T11:56:23Z</cp:lastPrinted>
  <dcterms:created xsi:type="dcterms:W3CDTF">2022-05-09T10:59:07Z</dcterms:created>
  <dcterms:modified xsi:type="dcterms:W3CDTF">2023-01-03T10:06:12Z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0x010100D0558CCCB8B94943A601313BBEF1DD90</vt:lpwstr>
  </property>
  <property fmtid="{D5CDD505-2E9C-101B-9397-08002B2CF9AE}" pid="3" name="Order">
    <vt:r8>17800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